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erna\Documents\necton-atual\Equity Map\"/>
    </mc:Choice>
  </mc:AlternateContent>
  <xr:revisionPtr revIDLastSave="0" documentId="13_ncr:1_{86C572EA-A1D6-4544-B5FD-1BF16D8EBC4E}" xr6:coauthVersionLast="45" xr6:coauthVersionMax="45" xr10:uidLastSave="{00000000-0000-0000-0000-000000000000}"/>
  <bookViews>
    <workbookView showSheetTabs="0" xWindow="-120" yWindow="-120" windowWidth="29040" windowHeight="15840" activeTab="1" xr2:uid="{00000000-000D-0000-FFFF-FFFF00000000}"/>
  </bookViews>
  <sheets>
    <sheet name="Planilha4" sheetId="4" r:id="rId1"/>
    <sheet name="MENU" sheetId="10" r:id="rId2"/>
    <sheet name="Planilha11" sheetId="11" r:id="rId3"/>
    <sheet name="Planilha3" sheetId="3" r:id="rId4"/>
    <sheet name="Planilha9" sheetId="9" r:id="rId5"/>
  </sheets>
  <definedNames>
    <definedName name="_xlnm._FilterDatabase" localSheetId="2" hidden="1">Planilha11!$B$14:$AE$128</definedName>
    <definedName name="graf1">OFFSET(Planilha3!$Q$14,0,0,COUNT(Planilha3!$Q:$Q)-0)</definedName>
    <definedName name="graf2">OFFSET(Planilha3!$R$14,0,0,COUNT(Planilha3!$R:$R)-0)</definedName>
    <definedName name="graf3">OFFSET(Planilha3!$S$14,0,0,COUNT(Planilha3!$S:$S)-0)</definedName>
    <definedName name="graf4">OFFSET(Planilha3!$T$14,0,0,COUNT(Planilha3!$T:$T)-0)</definedName>
    <definedName name="graf5">OFFSET(Planilha3!$U$14,0,0,COUNT(Planilha3!$U:$U)-0)</definedName>
    <definedName name="graf6">OFFSET(Planilha3!$V$14,0,0,COUNT(Planilha3!$V:$V)-0)</definedName>
    <definedName name="graf7">OFFSET(Planilha3!$W$14,0,0,COUNT(Planilha3!$W:$W)-0)</definedName>
    <definedName name="graf8">OFFSET(Planilha3!$X$14,0,0,COUNT(Planilha3!$X:$X)-0)</definedName>
    <definedName name="graf9">OFFSET(Planilha3!$Y$14,0,0,COUNT(Planilha3!$Y:$Y)-0)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9" i="3" l="1" a="1"/>
  <c r="Y29" i="3" s="1"/>
  <c r="Y28" i="3" a="1"/>
  <c r="Y28" i="3" s="1"/>
  <c r="V28" i="3" a="1"/>
  <c r="V28" i="3" s="1"/>
  <c r="R28" i="3" a="1"/>
  <c r="R28" i="3" s="1"/>
  <c r="N28" i="3" a="1"/>
  <c r="N28" i="3" s="1"/>
  <c r="Y27" i="3" a="1"/>
  <c r="Y27" i="3" s="1"/>
  <c r="X27" i="3" a="1"/>
  <c r="X27" i="3" s="1"/>
  <c r="W27" i="3" a="1"/>
  <c r="W27" i="3" s="1"/>
  <c r="V27" i="3" a="1"/>
  <c r="V27" i="3" s="1"/>
  <c r="U27" i="3" a="1"/>
  <c r="U27" i="3" s="1"/>
  <c r="T27" i="3" a="1"/>
  <c r="T27" i="3" s="1"/>
  <c r="S27" i="3" a="1"/>
  <c r="S27" i="3" s="1"/>
  <c r="R27" i="3" a="1"/>
  <c r="R27" i="3" s="1"/>
  <c r="Q27" i="3" a="1"/>
  <c r="Q27" i="3" s="1"/>
  <c r="P27" i="3" a="1"/>
  <c r="P27" i="3" s="1"/>
  <c r="O27" i="3" a="1"/>
  <c r="O27" i="3" s="1"/>
  <c r="N27" i="3" a="1"/>
  <c r="N27" i="3" s="1"/>
  <c r="M27" i="3" a="1"/>
  <c r="M27" i="3" s="1"/>
  <c r="L27" i="3" a="1"/>
  <c r="L27" i="3" s="1"/>
  <c r="K27" i="3" a="1"/>
  <c r="K27" i="3" s="1"/>
  <c r="J27" i="3" a="1"/>
  <c r="J27" i="3" s="1"/>
  <c r="I27" i="3" a="1"/>
  <c r="I27" i="3" s="1"/>
  <c r="H27" i="3" a="1"/>
  <c r="H27" i="3" s="1"/>
  <c r="G27" i="3" a="1"/>
  <c r="G27" i="3" s="1"/>
  <c r="F27" i="3" a="1"/>
  <c r="F27" i="3" s="1"/>
  <c r="E27" i="3" a="1"/>
  <c r="E27" i="3" s="1"/>
  <c r="D27" i="3" a="1"/>
  <c r="D27" i="3" s="1"/>
  <c r="C27" i="3" a="1"/>
  <c r="C27" i="3" s="1"/>
  <c r="B27" i="3" a="1"/>
  <c r="B27" i="3" s="1"/>
  <c r="Y26" i="3" a="1"/>
  <c r="Y26" i="3" s="1"/>
  <c r="X26" i="3" a="1"/>
  <c r="X26" i="3" s="1"/>
  <c r="W26" i="3" a="1"/>
  <c r="W26" i="3" s="1"/>
  <c r="V26" i="3" a="1"/>
  <c r="V26" i="3" s="1"/>
  <c r="U26" i="3" a="1"/>
  <c r="U26" i="3" s="1"/>
  <c r="T26" i="3" a="1"/>
  <c r="T26" i="3" s="1"/>
  <c r="S26" i="3" a="1"/>
  <c r="S26" i="3" s="1"/>
  <c r="R26" i="3" a="1"/>
  <c r="R26" i="3" s="1"/>
  <c r="Q26" i="3" a="1"/>
  <c r="Q26" i="3" s="1"/>
  <c r="P26" i="3" a="1"/>
  <c r="P26" i="3" s="1"/>
  <c r="O26" i="3" a="1"/>
  <c r="O26" i="3" s="1"/>
  <c r="N26" i="3" a="1"/>
  <c r="N26" i="3" s="1"/>
  <c r="M26" i="3" a="1"/>
  <c r="M26" i="3" s="1"/>
  <c r="L26" i="3" a="1"/>
  <c r="L26" i="3" s="1"/>
  <c r="K26" i="3" a="1"/>
  <c r="K26" i="3" s="1"/>
  <c r="J26" i="3" a="1"/>
  <c r="J26" i="3" s="1"/>
  <c r="I26" i="3" a="1"/>
  <c r="I26" i="3" s="1"/>
  <c r="H26" i="3" a="1"/>
  <c r="H26" i="3" s="1"/>
  <c r="G26" i="3" a="1"/>
  <c r="G26" i="3" s="1"/>
  <c r="F26" i="3" a="1"/>
  <c r="F26" i="3" s="1"/>
  <c r="E26" i="3" a="1"/>
  <c r="E26" i="3" s="1"/>
  <c r="D26" i="3" a="1"/>
  <c r="D26" i="3" s="1"/>
  <c r="C26" i="3" a="1"/>
  <c r="C26" i="3" s="1"/>
  <c r="B26" i="3" a="1"/>
  <c r="B26" i="3" s="1"/>
  <c r="Y25" i="3" a="1"/>
  <c r="Y25" i="3" s="1"/>
  <c r="X25" i="3" a="1"/>
  <c r="X25" i="3" s="1"/>
  <c r="W25" i="3" a="1"/>
  <c r="W25" i="3" s="1"/>
  <c r="V25" i="3" a="1"/>
  <c r="V25" i="3" s="1"/>
  <c r="U25" i="3" a="1"/>
  <c r="U25" i="3" s="1"/>
  <c r="T25" i="3" a="1"/>
  <c r="T25" i="3" s="1"/>
  <c r="S25" i="3" a="1"/>
  <c r="S25" i="3" s="1"/>
  <c r="R25" i="3" a="1"/>
  <c r="R25" i="3" s="1"/>
  <c r="Q25" i="3" a="1"/>
  <c r="Q25" i="3" s="1"/>
  <c r="P25" i="3" a="1"/>
  <c r="P25" i="3" s="1"/>
  <c r="O25" i="3" a="1"/>
  <c r="O25" i="3" s="1"/>
  <c r="N25" i="3" a="1"/>
  <c r="N25" i="3" s="1"/>
  <c r="M25" i="3" a="1"/>
  <c r="M25" i="3" s="1"/>
  <c r="L25" i="3" a="1"/>
  <c r="L25" i="3" s="1"/>
  <c r="K25" i="3" a="1"/>
  <c r="K25" i="3" s="1"/>
  <c r="J25" i="3" a="1"/>
  <c r="J25" i="3" s="1"/>
  <c r="I25" i="3" a="1"/>
  <c r="I25" i="3" s="1"/>
  <c r="H25" i="3" a="1"/>
  <c r="H25" i="3" s="1"/>
  <c r="G25" i="3" a="1"/>
  <c r="G25" i="3" s="1"/>
  <c r="F25" i="3" a="1"/>
  <c r="F25" i="3" s="1"/>
  <c r="E25" i="3" a="1"/>
  <c r="E25" i="3" s="1"/>
  <c r="D25" i="3" a="1"/>
  <c r="D25" i="3" s="1"/>
  <c r="C25" i="3" a="1"/>
  <c r="C25" i="3" s="1"/>
  <c r="B25" i="3" a="1"/>
  <c r="B25" i="3" s="1"/>
  <c r="Y24" i="3" a="1"/>
  <c r="Y24" i="3" s="1"/>
  <c r="X24" i="3" a="1"/>
  <c r="X24" i="3" s="1"/>
  <c r="W24" i="3" a="1"/>
  <c r="W24" i="3" s="1"/>
  <c r="V24" i="3" a="1"/>
  <c r="V24" i="3" s="1"/>
  <c r="U24" i="3" a="1"/>
  <c r="U24" i="3" s="1"/>
  <c r="T24" i="3" a="1"/>
  <c r="T24" i="3" s="1"/>
  <c r="S24" i="3" a="1"/>
  <c r="S24" i="3" s="1"/>
  <c r="R24" i="3" a="1"/>
  <c r="R24" i="3" s="1"/>
  <c r="Q24" i="3" a="1"/>
  <c r="Q24" i="3" s="1"/>
  <c r="P24" i="3" a="1"/>
  <c r="P24" i="3" s="1"/>
  <c r="O24" i="3" a="1"/>
  <c r="O24" i="3" s="1"/>
  <c r="N24" i="3" a="1"/>
  <c r="N24" i="3" s="1"/>
  <c r="M24" i="3" a="1"/>
  <c r="M24" i="3" s="1"/>
  <c r="L24" i="3" a="1"/>
  <c r="L24" i="3" s="1"/>
  <c r="K24" i="3" a="1"/>
  <c r="K24" i="3" s="1"/>
  <c r="J24" i="3" a="1"/>
  <c r="J24" i="3" s="1"/>
  <c r="I24" i="3" a="1"/>
  <c r="I24" i="3" s="1"/>
  <c r="H24" i="3" a="1"/>
  <c r="H24" i="3" s="1"/>
  <c r="G24" i="3" a="1"/>
  <c r="G24" i="3" s="1"/>
  <c r="F24" i="3" a="1"/>
  <c r="F24" i="3" s="1"/>
  <c r="E24" i="3" a="1"/>
  <c r="E24" i="3" s="1"/>
  <c r="D24" i="3" a="1"/>
  <c r="D24" i="3" s="1"/>
  <c r="C24" i="3" a="1"/>
  <c r="C24" i="3" s="1"/>
  <c r="B24" i="3" a="1"/>
  <c r="B24" i="3" s="1"/>
  <c r="Y23" i="3" a="1"/>
  <c r="Y23" i="3" s="1"/>
  <c r="X23" i="3" a="1"/>
  <c r="X23" i="3" s="1"/>
  <c r="W23" i="3" a="1"/>
  <c r="W23" i="3" s="1"/>
  <c r="V23" i="3" a="1"/>
  <c r="V23" i="3" s="1"/>
  <c r="U23" i="3" a="1"/>
  <c r="U23" i="3" s="1"/>
  <c r="T23" i="3" a="1"/>
  <c r="T23" i="3" s="1"/>
  <c r="S23" i="3" a="1"/>
  <c r="S23" i="3" s="1"/>
  <c r="R23" i="3" a="1"/>
  <c r="R23" i="3" s="1"/>
  <c r="Q23" i="3" a="1"/>
  <c r="Q23" i="3" s="1"/>
  <c r="P23" i="3" a="1"/>
  <c r="P23" i="3" s="1"/>
  <c r="O23" i="3" a="1"/>
  <c r="O23" i="3" s="1"/>
  <c r="N23" i="3" a="1"/>
  <c r="N23" i="3" s="1"/>
  <c r="M23" i="3" a="1"/>
  <c r="M23" i="3" s="1"/>
  <c r="L23" i="3" a="1"/>
  <c r="L23" i="3" s="1"/>
  <c r="K23" i="3" a="1"/>
  <c r="K23" i="3" s="1"/>
  <c r="J23" i="3" a="1"/>
  <c r="J23" i="3" s="1"/>
  <c r="I23" i="3" a="1"/>
  <c r="I23" i="3" s="1"/>
  <c r="H23" i="3" a="1"/>
  <c r="H23" i="3" s="1"/>
  <c r="G23" i="3" a="1"/>
  <c r="G23" i="3" s="1"/>
  <c r="F23" i="3" a="1"/>
  <c r="F23" i="3" s="1"/>
  <c r="E23" i="3" a="1"/>
  <c r="E23" i="3" s="1"/>
  <c r="D23" i="3" a="1"/>
  <c r="D23" i="3" s="1"/>
  <c r="C23" i="3" a="1"/>
  <c r="C23" i="3" s="1"/>
  <c r="B23" i="3" a="1"/>
  <c r="B23" i="3" s="1"/>
  <c r="Y22" i="3" a="1"/>
  <c r="Y22" i="3" s="1"/>
  <c r="X22" i="3" a="1"/>
  <c r="X22" i="3" s="1"/>
  <c r="W22" i="3" a="1"/>
  <c r="W22" i="3" s="1"/>
  <c r="V22" i="3" a="1"/>
  <c r="V22" i="3" s="1"/>
  <c r="U22" i="3" a="1"/>
  <c r="U22" i="3" s="1"/>
  <c r="T22" i="3" a="1"/>
  <c r="T22" i="3" s="1"/>
  <c r="S22" i="3" a="1"/>
  <c r="S22" i="3" s="1"/>
  <c r="R22" i="3" a="1"/>
  <c r="R22" i="3" s="1"/>
  <c r="Q22" i="3" a="1"/>
  <c r="Q22" i="3" s="1"/>
  <c r="P22" i="3" a="1"/>
  <c r="P22" i="3" s="1"/>
  <c r="O22" i="3" a="1"/>
  <c r="O22" i="3" s="1"/>
  <c r="N22" i="3" a="1"/>
  <c r="N22" i="3" s="1"/>
  <c r="M22" i="3" a="1"/>
  <c r="M22" i="3" s="1"/>
  <c r="L22" i="3" a="1"/>
  <c r="L22" i="3" s="1"/>
  <c r="K22" i="3" a="1"/>
  <c r="K22" i="3" s="1"/>
  <c r="J22" i="3" a="1"/>
  <c r="J22" i="3" s="1"/>
  <c r="I22" i="3" a="1"/>
  <c r="I22" i="3" s="1"/>
  <c r="H22" i="3" a="1"/>
  <c r="H22" i="3" s="1"/>
  <c r="G22" i="3" a="1"/>
  <c r="G22" i="3" s="1"/>
  <c r="F22" i="3" a="1"/>
  <c r="F22" i="3" s="1"/>
  <c r="E22" i="3" a="1"/>
  <c r="E22" i="3" s="1"/>
  <c r="D22" i="3" a="1"/>
  <c r="D22" i="3" s="1"/>
  <c r="C22" i="3" a="1"/>
  <c r="C22" i="3" s="1"/>
  <c r="B22" i="3" a="1"/>
  <c r="B22" i="3" s="1"/>
  <c r="Y21" i="3" a="1"/>
  <c r="Y21" i="3" s="1"/>
  <c r="X21" i="3" a="1"/>
  <c r="X21" i="3" s="1"/>
  <c r="W21" i="3" a="1"/>
  <c r="W21" i="3" s="1"/>
  <c r="V21" i="3" a="1"/>
  <c r="V21" i="3" s="1"/>
  <c r="U21" i="3" a="1"/>
  <c r="U21" i="3" s="1"/>
  <c r="T21" i="3" a="1"/>
  <c r="T21" i="3" s="1"/>
  <c r="S21" i="3" a="1"/>
  <c r="S21" i="3" s="1"/>
  <c r="R21" i="3" a="1"/>
  <c r="R21" i="3" s="1"/>
  <c r="Q21" i="3" a="1"/>
  <c r="Q21" i="3" s="1"/>
  <c r="P21" i="3" a="1"/>
  <c r="P21" i="3" s="1"/>
  <c r="O21" i="3" a="1"/>
  <c r="O21" i="3" s="1"/>
  <c r="N21" i="3" a="1"/>
  <c r="N21" i="3" s="1"/>
  <c r="M21" i="3" a="1"/>
  <c r="M21" i="3" s="1"/>
  <c r="L21" i="3" a="1"/>
  <c r="L21" i="3" s="1"/>
  <c r="K21" i="3" a="1"/>
  <c r="K21" i="3" s="1"/>
  <c r="J21" i="3" a="1"/>
  <c r="J21" i="3" s="1"/>
  <c r="I21" i="3" a="1"/>
  <c r="I21" i="3" s="1"/>
  <c r="H21" i="3" a="1"/>
  <c r="H21" i="3" s="1"/>
  <c r="G21" i="3" a="1"/>
  <c r="G21" i="3" s="1"/>
  <c r="F21" i="3" a="1"/>
  <c r="F21" i="3" s="1"/>
  <c r="E21" i="3" a="1"/>
  <c r="E21" i="3" s="1"/>
  <c r="D21" i="3" a="1"/>
  <c r="D21" i="3" s="1"/>
  <c r="C21" i="3" a="1"/>
  <c r="C21" i="3" s="1"/>
  <c r="B21" i="3" a="1"/>
  <c r="B21" i="3" s="1"/>
  <c r="Y20" i="3" a="1"/>
  <c r="Y20" i="3" s="1"/>
  <c r="X20" i="3" a="1"/>
  <c r="X20" i="3" s="1"/>
  <c r="W20" i="3" a="1"/>
  <c r="W20" i="3" s="1"/>
  <c r="V20" i="3" a="1"/>
  <c r="V20" i="3" s="1"/>
  <c r="U20" i="3" a="1"/>
  <c r="U20" i="3" s="1"/>
  <c r="T20" i="3" a="1"/>
  <c r="T20" i="3" s="1"/>
  <c r="S20" i="3" a="1"/>
  <c r="S20" i="3" s="1"/>
  <c r="R20" i="3" a="1"/>
  <c r="R20" i="3" s="1"/>
  <c r="Q20" i="3" a="1"/>
  <c r="Q20" i="3" s="1"/>
  <c r="P20" i="3" a="1"/>
  <c r="P20" i="3" s="1"/>
  <c r="O20" i="3" a="1"/>
  <c r="O20" i="3" s="1"/>
  <c r="N20" i="3" a="1"/>
  <c r="N20" i="3" s="1"/>
  <c r="M20" i="3" a="1"/>
  <c r="M20" i="3" s="1"/>
  <c r="L20" i="3" a="1"/>
  <c r="L20" i="3" s="1"/>
  <c r="K20" i="3" a="1"/>
  <c r="K20" i="3" s="1"/>
  <c r="J20" i="3" a="1"/>
  <c r="J20" i="3" s="1"/>
  <c r="I20" i="3" a="1"/>
  <c r="I20" i="3" s="1"/>
  <c r="H20" i="3" a="1"/>
  <c r="H20" i="3" s="1"/>
  <c r="G20" i="3" a="1"/>
  <c r="G20" i="3" s="1"/>
  <c r="F20" i="3" a="1"/>
  <c r="F20" i="3" s="1"/>
  <c r="E20" i="3" a="1"/>
  <c r="E20" i="3" s="1"/>
  <c r="D20" i="3" a="1"/>
  <c r="D20" i="3" s="1"/>
  <c r="C20" i="3" a="1"/>
  <c r="C20" i="3" s="1"/>
  <c r="B20" i="3" a="1"/>
  <c r="B20" i="3" s="1"/>
  <c r="Y19" i="3" a="1"/>
  <c r="Y19" i="3" s="1"/>
  <c r="X19" i="3" a="1"/>
  <c r="X19" i="3" s="1"/>
  <c r="W19" i="3" a="1"/>
  <c r="W19" i="3" s="1"/>
  <c r="V19" i="3" a="1"/>
  <c r="V19" i="3" s="1"/>
  <c r="U19" i="3" a="1"/>
  <c r="U19" i="3" s="1"/>
  <c r="T19" i="3" a="1"/>
  <c r="T19" i="3" s="1"/>
  <c r="S19" i="3" a="1"/>
  <c r="S19" i="3" s="1"/>
  <c r="R19" i="3" a="1"/>
  <c r="R19" i="3" s="1"/>
  <c r="Q19" i="3" a="1"/>
  <c r="Q19" i="3" s="1"/>
  <c r="P19" i="3" a="1"/>
  <c r="P19" i="3" s="1"/>
  <c r="O19" i="3" a="1"/>
  <c r="O19" i="3" s="1"/>
  <c r="N19" i="3" a="1"/>
  <c r="N19" i="3" s="1"/>
  <c r="M19" i="3" a="1"/>
  <c r="M19" i="3" s="1"/>
  <c r="L19" i="3" a="1"/>
  <c r="L19" i="3" s="1"/>
  <c r="K19" i="3" a="1"/>
  <c r="K19" i="3" s="1"/>
  <c r="J19" i="3" a="1"/>
  <c r="J19" i="3" s="1"/>
  <c r="I19" i="3" a="1"/>
  <c r="I19" i="3" s="1"/>
  <c r="H19" i="3" a="1"/>
  <c r="H19" i="3" s="1"/>
  <c r="G19" i="3" a="1"/>
  <c r="G19" i="3" s="1"/>
  <c r="F19" i="3" a="1"/>
  <c r="F19" i="3" s="1"/>
  <c r="E19" i="3" a="1"/>
  <c r="E19" i="3" s="1"/>
  <c r="D19" i="3" a="1"/>
  <c r="D19" i="3" s="1"/>
  <c r="C19" i="3" a="1"/>
  <c r="C19" i="3" s="1"/>
  <c r="B19" i="3" a="1"/>
  <c r="B19" i="3" s="1"/>
  <c r="Y18" i="3" a="1"/>
  <c r="Y18" i="3" s="1"/>
  <c r="X18" i="3" a="1"/>
  <c r="X18" i="3" s="1"/>
  <c r="W18" i="3" a="1"/>
  <c r="W18" i="3" s="1"/>
  <c r="V18" i="3" a="1"/>
  <c r="V18" i="3" s="1"/>
  <c r="U18" i="3" a="1"/>
  <c r="U18" i="3" s="1"/>
  <c r="T18" i="3" a="1"/>
  <c r="T18" i="3" s="1"/>
  <c r="S18" i="3" a="1"/>
  <c r="S18" i="3" s="1"/>
  <c r="R18" i="3" a="1"/>
  <c r="R18" i="3" s="1"/>
  <c r="Q18" i="3" a="1"/>
  <c r="Q18" i="3" s="1"/>
  <c r="P18" i="3" a="1"/>
  <c r="P18" i="3" s="1"/>
  <c r="O18" i="3" a="1"/>
  <c r="O18" i="3" s="1"/>
  <c r="N18" i="3" a="1"/>
  <c r="N18" i="3" s="1"/>
  <c r="M18" i="3" a="1"/>
  <c r="M18" i="3" s="1"/>
  <c r="L18" i="3" a="1"/>
  <c r="L18" i="3" s="1"/>
  <c r="K18" i="3" a="1"/>
  <c r="K18" i="3" s="1"/>
  <c r="J18" i="3" a="1"/>
  <c r="J18" i="3" s="1"/>
  <c r="I18" i="3" a="1"/>
  <c r="I18" i="3" s="1"/>
  <c r="H18" i="3" a="1"/>
  <c r="H18" i="3" s="1"/>
  <c r="G18" i="3" a="1"/>
  <c r="G18" i="3" s="1"/>
  <c r="F18" i="3" a="1"/>
  <c r="F18" i="3" s="1"/>
  <c r="E18" i="3" a="1"/>
  <c r="E18" i="3" s="1"/>
  <c r="D18" i="3" a="1"/>
  <c r="D18" i="3" s="1"/>
  <c r="C18" i="3" a="1"/>
  <c r="C18" i="3" s="1"/>
  <c r="B18" i="3" a="1"/>
  <c r="B18" i="3" s="1"/>
  <c r="Y17" i="3" a="1"/>
  <c r="Y17" i="3" s="1"/>
  <c r="X17" i="3" a="1"/>
  <c r="X17" i="3" s="1"/>
  <c r="W17" i="3" a="1"/>
  <c r="W17" i="3" s="1"/>
  <c r="V17" i="3" a="1"/>
  <c r="V17" i="3" s="1"/>
  <c r="U17" i="3" a="1"/>
  <c r="U17" i="3" s="1"/>
  <c r="T17" i="3" a="1"/>
  <c r="T17" i="3" s="1"/>
  <c r="S17" i="3" a="1"/>
  <c r="S17" i="3" s="1"/>
  <c r="R17" i="3" a="1"/>
  <c r="R17" i="3" s="1"/>
  <c r="Q17" i="3" a="1"/>
  <c r="Q17" i="3" s="1"/>
  <c r="P17" i="3" a="1"/>
  <c r="P17" i="3" s="1"/>
  <c r="O17" i="3" a="1"/>
  <c r="O17" i="3" s="1"/>
  <c r="N17" i="3" a="1"/>
  <c r="N17" i="3" s="1"/>
  <c r="M17" i="3" a="1"/>
  <c r="M17" i="3" s="1"/>
  <c r="L17" i="3" a="1"/>
  <c r="L17" i="3" s="1"/>
  <c r="K17" i="3" a="1"/>
  <c r="K17" i="3" s="1"/>
  <c r="J17" i="3" a="1"/>
  <c r="J17" i="3" s="1"/>
  <c r="I17" i="3" a="1"/>
  <c r="I17" i="3" s="1"/>
  <c r="H17" i="3" a="1"/>
  <c r="H17" i="3" s="1"/>
  <c r="G17" i="3" a="1"/>
  <c r="G17" i="3" s="1"/>
  <c r="F17" i="3" a="1"/>
  <c r="F17" i="3" s="1"/>
  <c r="E17" i="3" a="1"/>
  <c r="E17" i="3" s="1"/>
  <c r="D17" i="3" a="1"/>
  <c r="D17" i="3" s="1"/>
  <c r="C17" i="3" a="1"/>
  <c r="C17" i="3" s="1"/>
  <c r="B17" i="3" a="1"/>
  <c r="B17" i="3" s="1"/>
  <c r="Y16" i="3" a="1"/>
  <c r="Y16" i="3" s="1"/>
  <c r="X16" i="3" a="1"/>
  <c r="X16" i="3" s="1"/>
  <c r="W16" i="3" a="1"/>
  <c r="W16" i="3" s="1"/>
  <c r="V16" i="3" a="1"/>
  <c r="V16" i="3" s="1"/>
  <c r="U16" i="3" a="1"/>
  <c r="U16" i="3" s="1"/>
  <c r="T16" i="3" a="1"/>
  <c r="T16" i="3" s="1"/>
  <c r="S16" i="3" a="1"/>
  <c r="S16" i="3" s="1"/>
  <c r="R16" i="3" a="1"/>
  <c r="R16" i="3" s="1"/>
  <c r="Q16" i="3" a="1"/>
  <c r="Q16" i="3" s="1"/>
  <c r="P16" i="3" a="1"/>
  <c r="P16" i="3" s="1"/>
  <c r="O16" i="3" a="1"/>
  <c r="O16" i="3" s="1"/>
  <c r="N16" i="3" a="1"/>
  <c r="N16" i="3" s="1"/>
  <c r="M16" i="3" a="1"/>
  <c r="M16" i="3" s="1"/>
  <c r="L16" i="3" a="1"/>
  <c r="L16" i="3" s="1"/>
  <c r="K16" i="3" a="1"/>
  <c r="K16" i="3" s="1"/>
  <c r="J16" i="3" a="1"/>
  <c r="J16" i="3" s="1"/>
  <c r="I16" i="3" a="1"/>
  <c r="I16" i="3" s="1"/>
  <c r="H16" i="3" a="1"/>
  <c r="H16" i="3" s="1"/>
  <c r="G16" i="3" a="1"/>
  <c r="G16" i="3" s="1"/>
  <c r="F16" i="3" a="1"/>
  <c r="F16" i="3" s="1"/>
  <c r="E16" i="3" a="1"/>
  <c r="E16" i="3" s="1"/>
  <c r="D16" i="3" a="1"/>
  <c r="D16" i="3" s="1"/>
  <c r="C16" i="3" a="1"/>
  <c r="C16" i="3" s="1"/>
  <c r="B16" i="3" a="1"/>
  <c r="B16" i="3" s="1"/>
  <c r="Y15" i="3" a="1"/>
  <c r="Y15" i="3" s="1"/>
  <c r="X15" i="3" a="1"/>
  <c r="X15" i="3" s="1"/>
  <c r="W15" i="3" a="1"/>
  <c r="W15" i="3" s="1"/>
  <c r="V15" i="3" a="1"/>
  <c r="V15" i="3" s="1"/>
  <c r="U15" i="3" a="1"/>
  <c r="U15" i="3" s="1"/>
  <c r="T15" i="3" a="1"/>
  <c r="T15" i="3" s="1"/>
  <c r="S15" i="3" a="1"/>
  <c r="S15" i="3" s="1"/>
  <c r="R15" i="3" a="1"/>
  <c r="R15" i="3" s="1"/>
  <c r="Q15" i="3" a="1"/>
  <c r="Q15" i="3" s="1"/>
  <c r="P15" i="3" a="1"/>
  <c r="P15" i="3" s="1"/>
  <c r="O15" i="3" a="1"/>
  <c r="O15" i="3" s="1"/>
  <c r="N15" i="3" a="1"/>
  <c r="N15" i="3" s="1"/>
  <c r="M15" i="3" a="1"/>
  <c r="M15" i="3" s="1"/>
  <c r="L15" i="3" a="1"/>
  <c r="L15" i="3" s="1"/>
  <c r="K15" i="3" a="1"/>
  <c r="K15" i="3" s="1"/>
  <c r="J15" i="3" a="1"/>
  <c r="J15" i="3" s="1"/>
  <c r="I15" i="3" a="1"/>
  <c r="I15" i="3" s="1"/>
  <c r="H15" i="3" a="1"/>
  <c r="H15" i="3" s="1"/>
  <c r="G15" i="3" a="1"/>
  <c r="G15" i="3" s="1"/>
  <c r="F15" i="3" a="1"/>
  <c r="F15" i="3" s="1"/>
  <c r="E15" i="3" a="1"/>
  <c r="E15" i="3" s="1"/>
  <c r="D15" i="3" a="1"/>
  <c r="D15" i="3" s="1"/>
  <c r="C15" i="3" a="1"/>
  <c r="C15" i="3" s="1"/>
  <c r="B15" i="3" a="1"/>
  <c r="B15" i="3" s="1"/>
  <c r="Y14" i="3" a="1"/>
  <c r="Y14" i="3" s="1"/>
  <c r="X14" i="3" a="1"/>
  <c r="X14" i="3" s="1"/>
  <c r="W14" i="3" a="1"/>
  <c r="W14" i="3" s="1"/>
  <c r="V14" i="3" a="1"/>
  <c r="V14" i="3" s="1"/>
  <c r="U14" i="3" a="1"/>
  <c r="U14" i="3" s="1"/>
  <c r="T14" i="3" a="1"/>
  <c r="T14" i="3" s="1"/>
  <c r="S14" i="3" a="1"/>
  <c r="S14" i="3" s="1"/>
  <c r="R14" i="3" a="1"/>
  <c r="R14" i="3" s="1"/>
  <c r="Q14" i="3" a="1"/>
  <c r="Q14" i="3" s="1"/>
  <c r="P14" i="3" a="1"/>
  <c r="P14" i="3" s="1"/>
  <c r="O14" i="3" a="1"/>
  <c r="O14" i="3" s="1"/>
  <c r="N14" i="3" a="1"/>
  <c r="N14" i="3" s="1"/>
  <c r="M14" i="3" a="1"/>
  <c r="M14" i="3" s="1"/>
  <c r="L14" i="3" a="1"/>
  <c r="L14" i="3" s="1"/>
  <c r="K14" i="3" a="1"/>
  <c r="K14" i="3" s="1"/>
  <c r="J14" i="3" a="1"/>
  <c r="J14" i="3" s="1"/>
  <c r="I14" i="3" a="1"/>
  <c r="I14" i="3" s="1"/>
  <c r="H14" i="3" a="1"/>
  <c r="H14" i="3" s="1"/>
  <c r="G14" i="3" a="1"/>
  <c r="G14" i="3" s="1"/>
  <c r="F14" i="3" a="1"/>
  <c r="F14" i="3" s="1"/>
  <c r="E14" i="3" a="1"/>
  <c r="E14" i="3" s="1"/>
  <c r="D14" i="3" a="1"/>
  <c r="D14" i="3" s="1"/>
  <c r="C14" i="3" a="1"/>
  <c r="C14" i="3" s="1"/>
  <c r="B14" i="3" a="1"/>
  <c r="B1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<sst xmlns="http://schemas.openxmlformats.org/spreadsheetml/2006/main" count="992" uniqueCount="564">
  <si>
    <t>Setor</t>
  </si>
  <si>
    <t>Companhia</t>
  </si>
  <si>
    <t>Código</t>
  </si>
  <si>
    <t>Volume Médio</t>
  </si>
  <si>
    <t>Valor Mercado</t>
  </si>
  <si>
    <t>Dív. Líq</t>
  </si>
  <si>
    <t>Preço Alvo</t>
  </si>
  <si>
    <t>Up Side</t>
  </si>
  <si>
    <t>ROE</t>
  </si>
  <si>
    <t>LPA</t>
  </si>
  <si>
    <t>Selecione o Setor &gt;&gt;&gt;</t>
  </si>
  <si>
    <t>São Martinho</t>
  </si>
  <si>
    <t>SMTO3</t>
  </si>
  <si>
    <t>em R$ milhões</t>
  </si>
  <si>
    <t>SLC Agricola</t>
  </si>
  <si>
    <t>SLCE3</t>
  </si>
  <si>
    <t xml:space="preserve">Código </t>
  </si>
  <si>
    <t xml:space="preserve">  Volume Médio 90 dias             </t>
  </si>
  <si>
    <t xml:space="preserve">    Valor de    Mercado      </t>
  </si>
  <si>
    <t xml:space="preserve">  Dívida Líquida  </t>
  </si>
  <si>
    <t>P/VPA</t>
  </si>
  <si>
    <t xml:space="preserve">BRF </t>
  </si>
  <si>
    <t>BRFS3</t>
  </si>
  <si>
    <t>JBS</t>
  </si>
  <si>
    <t>JBSS3</t>
  </si>
  <si>
    <t>Marfrig</t>
  </si>
  <si>
    <t>MRFG3</t>
  </si>
  <si>
    <t>Minerva</t>
  </si>
  <si>
    <t>BEEF3</t>
  </si>
  <si>
    <t>Camil</t>
  </si>
  <si>
    <t>CAML3</t>
  </si>
  <si>
    <t>M. Dias Branco</t>
  </si>
  <si>
    <t>MDIA3</t>
  </si>
  <si>
    <t>Localiza</t>
  </si>
  <si>
    <t>RENT3</t>
  </si>
  <si>
    <t>Locamerica</t>
  </si>
  <si>
    <t>LCAM3</t>
  </si>
  <si>
    <t>Movida</t>
  </si>
  <si>
    <t>MOVI3</t>
  </si>
  <si>
    <t>Autopeças</t>
  </si>
  <si>
    <t>FRAS3</t>
  </si>
  <si>
    <t>Iochpe-Maxion</t>
  </si>
  <si>
    <t>MYPK3</t>
  </si>
  <si>
    <t>Metal Leve</t>
  </si>
  <si>
    <t>LEVE3</t>
  </si>
  <si>
    <t>Tupy</t>
  </si>
  <si>
    <t>TUPY3</t>
  </si>
  <si>
    <t>Bancos de Nicho</t>
  </si>
  <si>
    <t>ABC Brasil</t>
  </si>
  <si>
    <t>ABCB4</t>
  </si>
  <si>
    <t>BTG Banco</t>
  </si>
  <si>
    <t>BPAC11</t>
  </si>
  <si>
    <t>Banco Inter</t>
  </si>
  <si>
    <t>BIDI4</t>
  </si>
  <si>
    <t>Banco Pan</t>
  </si>
  <si>
    <t>BPAN4</t>
  </si>
  <si>
    <t>Bancos de Varejo</t>
  </si>
  <si>
    <t>Bradesco</t>
  </si>
  <si>
    <t>BBDC4</t>
  </si>
  <si>
    <t>Brasil</t>
  </si>
  <si>
    <t>BBAS3</t>
  </si>
  <si>
    <t>Itausa</t>
  </si>
  <si>
    <t>ITSA4</t>
  </si>
  <si>
    <t>Itaú Unibanco</t>
  </si>
  <si>
    <t>ITUB4</t>
  </si>
  <si>
    <t>Santander BR</t>
  </si>
  <si>
    <t>SANB11</t>
  </si>
  <si>
    <t xml:space="preserve">Ambev </t>
  </si>
  <si>
    <t>ABEV3</t>
  </si>
  <si>
    <t>Inds Romi</t>
  </si>
  <si>
    <t>ROMI3</t>
  </si>
  <si>
    <t>Weg</t>
  </si>
  <si>
    <t>WEGE3</t>
  </si>
  <si>
    <t>Calçados</t>
  </si>
  <si>
    <t>Alpargatas</t>
  </si>
  <si>
    <t>ALPA4</t>
  </si>
  <si>
    <t xml:space="preserve">Arezzo </t>
  </si>
  <si>
    <t>ARZZ3</t>
  </si>
  <si>
    <t>Grendene</t>
  </si>
  <si>
    <t>GRND3</t>
  </si>
  <si>
    <t>Azul S.A.</t>
  </si>
  <si>
    <t>AZUL4</t>
  </si>
  <si>
    <t>Gol</t>
  </si>
  <si>
    <t>GOLL4</t>
  </si>
  <si>
    <t>RD</t>
  </si>
  <si>
    <t>RADL3</t>
  </si>
  <si>
    <t>Concessões de Infra-Estrutura</t>
  </si>
  <si>
    <t xml:space="preserve">CCR </t>
  </si>
  <si>
    <t>CCRO3</t>
  </si>
  <si>
    <t>Ecorodovias</t>
  </si>
  <si>
    <t>ECOR3</t>
  </si>
  <si>
    <t>Construção Civil</t>
  </si>
  <si>
    <t>Cyrela Realt</t>
  </si>
  <si>
    <t>CYRE3</t>
  </si>
  <si>
    <t>Even</t>
  </si>
  <si>
    <t>EVEN3</t>
  </si>
  <si>
    <t>Eztec</t>
  </si>
  <si>
    <t>EZTC3</t>
  </si>
  <si>
    <t>Helbor</t>
  </si>
  <si>
    <t>HBOR3</t>
  </si>
  <si>
    <t>MRV</t>
  </si>
  <si>
    <t>MRVE3</t>
  </si>
  <si>
    <t>Direcional</t>
  </si>
  <si>
    <t>DIRR3</t>
  </si>
  <si>
    <t>Tenda</t>
  </si>
  <si>
    <t>TEND3</t>
  </si>
  <si>
    <t>Trisul</t>
  </si>
  <si>
    <t>TRIS3</t>
  </si>
  <si>
    <t>Distribuição de Óleo e Gás</t>
  </si>
  <si>
    <t>BR Distribuidora</t>
  </si>
  <si>
    <t>BRDT3</t>
  </si>
  <si>
    <t>Cosan</t>
  </si>
  <si>
    <t>CSAN3</t>
  </si>
  <si>
    <t>Ultrapar</t>
  </si>
  <si>
    <t>UGPA3</t>
  </si>
  <si>
    <t>Educacional</t>
  </si>
  <si>
    <t>Anima</t>
  </si>
  <si>
    <t>ANIM3</t>
  </si>
  <si>
    <t>YDUQ3</t>
  </si>
  <si>
    <t>Ser Educacional</t>
  </si>
  <si>
    <t>SEER3</t>
  </si>
  <si>
    <t>Energias BR</t>
  </si>
  <si>
    <t>ENBR3</t>
  </si>
  <si>
    <t>Energisa</t>
  </si>
  <si>
    <t>ENGI11</t>
  </si>
  <si>
    <t>Eneva</t>
  </si>
  <si>
    <t>ENEV3</t>
  </si>
  <si>
    <t>Equatorial</t>
  </si>
  <si>
    <t>EQTL3</t>
  </si>
  <si>
    <t xml:space="preserve">Light </t>
  </si>
  <si>
    <t>LIGT3</t>
  </si>
  <si>
    <t>AES Tietê</t>
  </si>
  <si>
    <t>TIET11</t>
  </si>
  <si>
    <t>Cesp</t>
  </si>
  <si>
    <t>CESP6</t>
  </si>
  <si>
    <t>Engie Brasil</t>
  </si>
  <si>
    <t>EGIE3</t>
  </si>
  <si>
    <t>Ômega Geração</t>
  </si>
  <si>
    <t>OMGE3</t>
  </si>
  <si>
    <t>Cemig</t>
  </si>
  <si>
    <t>CMIG4</t>
  </si>
  <si>
    <t>Copel</t>
  </si>
  <si>
    <t>CPLE6</t>
  </si>
  <si>
    <t>CPFL Energia</t>
  </si>
  <si>
    <t>CPFE3</t>
  </si>
  <si>
    <t>Eletrobras</t>
  </si>
  <si>
    <t>ELET6</t>
  </si>
  <si>
    <t>Alupar</t>
  </si>
  <si>
    <t>ALUP11</t>
  </si>
  <si>
    <t>Taesa</t>
  </si>
  <si>
    <t>TAEE11</t>
  </si>
  <si>
    <t>Transmissão Paulista</t>
  </si>
  <si>
    <t>TRPL4</t>
  </si>
  <si>
    <t>Hypera</t>
  </si>
  <si>
    <t>HYPE3</t>
  </si>
  <si>
    <t>Natura</t>
  </si>
  <si>
    <t>Imobiliário</t>
  </si>
  <si>
    <t>BR Brokers</t>
  </si>
  <si>
    <t>BBRK3</t>
  </si>
  <si>
    <t>Lopes Brasil</t>
  </si>
  <si>
    <t>LPSB3</t>
  </si>
  <si>
    <t>Embraer</t>
  </si>
  <si>
    <t>EMBR3</t>
  </si>
  <si>
    <t>Locação Comercial</t>
  </si>
  <si>
    <t>BR Properties</t>
  </si>
  <si>
    <t>BRPR3</t>
  </si>
  <si>
    <t>São Carlos</t>
  </si>
  <si>
    <t>SCAR3</t>
  </si>
  <si>
    <t>JSL</t>
  </si>
  <si>
    <t>JSLG3</t>
  </si>
  <si>
    <t xml:space="preserve">Rumo </t>
  </si>
  <si>
    <t>RAIL3</t>
  </si>
  <si>
    <t>Tegma</t>
  </si>
  <si>
    <t>TGMA3</t>
  </si>
  <si>
    <t>Duratex</t>
  </si>
  <si>
    <t>DTEX3</t>
  </si>
  <si>
    <t>Marcopolo</t>
  </si>
  <si>
    <t>POMO4</t>
  </si>
  <si>
    <t xml:space="preserve">Randon </t>
  </si>
  <si>
    <t>RAPT4</t>
  </si>
  <si>
    <t>Alliar</t>
  </si>
  <si>
    <t>AALR3</t>
  </si>
  <si>
    <t>Fleury</t>
  </si>
  <si>
    <t>FLRY3</t>
  </si>
  <si>
    <t>Hermes Pardini</t>
  </si>
  <si>
    <t>PARD3</t>
  </si>
  <si>
    <t>Mineração</t>
  </si>
  <si>
    <t>Bradespar</t>
  </si>
  <si>
    <t>BRAP4</t>
  </si>
  <si>
    <t>Vale</t>
  </si>
  <si>
    <t>VALE3</t>
  </si>
  <si>
    <t>Papel e Celulose</t>
  </si>
  <si>
    <t xml:space="preserve">Klabin </t>
  </si>
  <si>
    <t>KLBN11</t>
  </si>
  <si>
    <t>Suzano Papel</t>
  </si>
  <si>
    <t>SUZB3</t>
  </si>
  <si>
    <t>Petróleo</t>
  </si>
  <si>
    <t>Petrobras</t>
  </si>
  <si>
    <t>PETR4</t>
  </si>
  <si>
    <t>Enauta</t>
  </si>
  <si>
    <t>ENAT3</t>
  </si>
  <si>
    <t>Braskem</t>
  </si>
  <si>
    <t>BRKM5</t>
  </si>
  <si>
    <t>Hapvida</t>
  </si>
  <si>
    <t>HAPV3</t>
  </si>
  <si>
    <t>Intermédica</t>
  </si>
  <si>
    <t>GNDI3</t>
  </si>
  <si>
    <t>Odontoprev</t>
  </si>
  <si>
    <t>ODPV3</t>
  </si>
  <si>
    <t>Qualicorp</t>
  </si>
  <si>
    <t>QUAL3</t>
  </si>
  <si>
    <t>Smiles</t>
  </si>
  <si>
    <t>SMLS3</t>
  </si>
  <si>
    <t>Saneamento Básico</t>
  </si>
  <si>
    <t>Copasa</t>
  </si>
  <si>
    <t>CSMG3</t>
  </si>
  <si>
    <t>Sabesp</t>
  </si>
  <si>
    <t>SBSP3</t>
  </si>
  <si>
    <t>Sanepar</t>
  </si>
  <si>
    <t>SAPR11</t>
  </si>
  <si>
    <t>Seguros</t>
  </si>
  <si>
    <t>BB Seguridade</t>
  </si>
  <si>
    <t>BBSE3</t>
  </si>
  <si>
    <t>IRB Brasil</t>
  </si>
  <si>
    <t>IRBR3</t>
  </si>
  <si>
    <t>Porto Seguro</t>
  </si>
  <si>
    <t>PSSA3</t>
  </si>
  <si>
    <t>Sul América</t>
  </si>
  <si>
    <t>SULA11</t>
  </si>
  <si>
    <t xml:space="preserve">Wiz </t>
  </si>
  <si>
    <t>WIZS3</t>
  </si>
  <si>
    <t>Serviços Financeiros</t>
  </si>
  <si>
    <t>B3</t>
  </si>
  <si>
    <t>B3SA3</t>
  </si>
  <si>
    <t>Cielo</t>
  </si>
  <si>
    <t>CIEL3</t>
  </si>
  <si>
    <t>CSU</t>
  </si>
  <si>
    <t>CARD3</t>
  </si>
  <si>
    <t>Valid</t>
  </si>
  <si>
    <t>VLID3</t>
  </si>
  <si>
    <t>Shopping Centers</t>
  </si>
  <si>
    <t xml:space="preserve">BR Malls </t>
  </si>
  <si>
    <t>BRML3</t>
  </si>
  <si>
    <t>Iguatemi</t>
  </si>
  <si>
    <t>IGTA3</t>
  </si>
  <si>
    <t>Multiplan</t>
  </si>
  <si>
    <t>MULT3</t>
  </si>
  <si>
    <t>Siderurgia</t>
  </si>
  <si>
    <t>Gerdau</t>
  </si>
  <si>
    <t>GGBR4</t>
  </si>
  <si>
    <t>GOAU4</t>
  </si>
  <si>
    <t>CSN</t>
  </si>
  <si>
    <t>CSNA3</t>
  </si>
  <si>
    <t>Usiminas</t>
  </si>
  <si>
    <t>USIM5</t>
  </si>
  <si>
    <t>Software</t>
  </si>
  <si>
    <t>Linx</t>
  </si>
  <si>
    <t>LINX3</t>
  </si>
  <si>
    <t>Sinqia</t>
  </si>
  <si>
    <t>SQIA3</t>
  </si>
  <si>
    <t>Totvs</t>
  </si>
  <si>
    <t>TOTS3</t>
  </si>
  <si>
    <t>Telecom</t>
  </si>
  <si>
    <t>Telefônica Brasil</t>
  </si>
  <si>
    <t>VIVT4</t>
  </si>
  <si>
    <t xml:space="preserve">Tim </t>
  </si>
  <si>
    <t>TIMP3</t>
  </si>
  <si>
    <t>CVC Brasil</t>
  </si>
  <si>
    <t>CVCB3</t>
  </si>
  <si>
    <t>Varejo de Vestuário</t>
  </si>
  <si>
    <t>Cia Hering</t>
  </si>
  <si>
    <t>HGTX3</t>
  </si>
  <si>
    <t>Guararapes</t>
  </si>
  <si>
    <t>GUAR3</t>
  </si>
  <si>
    <t>Le Lis Blanc</t>
  </si>
  <si>
    <t>LLIS3</t>
  </si>
  <si>
    <t>Lojas Marisa</t>
  </si>
  <si>
    <t>AMAR3</t>
  </si>
  <si>
    <t>Lojas Renner</t>
  </si>
  <si>
    <t>LREN3</t>
  </si>
  <si>
    <t>Varejo Geral</t>
  </si>
  <si>
    <t>B2W Digital</t>
  </si>
  <si>
    <t>BTOW3</t>
  </si>
  <si>
    <t>BK Brasil</t>
  </si>
  <si>
    <t>BKBR3</t>
  </si>
  <si>
    <t>Carrefour BR</t>
  </si>
  <si>
    <t>CRFB3</t>
  </si>
  <si>
    <t>Lojas Americanas</t>
  </si>
  <si>
    <t>LAME4</t>
  </si>
  <si>
    <t>Magazine Luiza</t>
  </si>
  <si>
    <t>MGLU3</t>
  </si>
  <si>
    <t>Pão de Açúcar</t>
  </si>
  <si>
    <t>Via Varejo</t>
  </si>
  <si>
    <t>VVAR3</t>
  </si>
  <si>
    <t>Dados Gerais</t>
  </si>
  <si>
    <t>EBITDA 19e</t>
  </si>
  <si>
    <t>Dados Financeiros</t>
  </si>
  <si>
    <t xml:space="preserve">Recomendação </t>
  </si>
  <si>
    <t>BUY</t>
  </si>
  <si>
    <t>HOLD</t>
  </si>
  <si>
    <t>SELL</t>
  </si>
  <si>
    <t xml:space="preserve">Última Cotação </t>
  </si>
  <si>
    <t xml:space="preserve">Bens de Capital </t>
  </si>
  <si>
    <t>Logística e Transportes</t>
  </si>
  <si>
    <t>Aluguel de Veículos e Frota</t>
  </si>
  <si>
    <t>EBITDA 20e</t>
  </si>
  <si>
    <t xml:space="preserve"> Lucro Líq. 20e</t>
  </si>
  <si>
    <t xml:space="preserve"> Lucro Líq. 19e</t>
  </si>
  <si>
    <t>Preço / Valor Patrimonial</t>
  </si>
  <si>
    <t>Enterprise Value / EBITDA 2020e</t>
  </si>
  <si>
    <t>Preço / Lucro 2020e</t>
  </si>
  <si>
    <t>ROE últimos 12 meses</t>
  </si>
  <si>
    <t>LPA 2020e</t>
  </si>
  <si>
    <t>Lucro por Ação 2020e</t>
  </si>
  <si>
    <t>Dividend Yield 2020e</t>
  </si>
  <si>
    <t xml:space="preserve"> Lucro Líquido 20e</t>
  </si>
  <si>
    <t>úÚltima cotação</t>
  </si>
  <si>
    <t>Alimentos e Bebidas</t>
  </si>
  <si>
    <t>P/L</t>
  </si>
  <si>
    <t>EV/EBITDA</t>
  </si>
  <si>
    <t>P/B</t>
  </si>
  <si>
    <t>YIELD</t>
  </si>
  <si>
    <t>30d</t>
  </si>
  <si>
    <t>12m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</si>
  <si>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</si>
  <si>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</si>
  <si>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</si>
  <si>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</si>
  <si>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</si>
  <si>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</si>
  <si>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</si>
  <si>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</si>
  <si>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</si>
  <si>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Performance útimos 30 dias</t>
  </si>
  <si>
    <t>Performance útimos 12 meses</t>
  </si>
  <si>
    <t>Performance em 2019</t>
  </si>
  <si>
    <t>CVC</t>
  </si>
  <si>
    <t>MAIORES ALTAS</t>
  </si>
  <si>
    <t>MAIORES BAIXAS</t>
  </si>
  <si>
    <t>Empresas e Setor</t>
  </si>
  <si>
    <t>Indicadores de Mercado</t>
  </si>
  <si>
    <t>Dados Financeiros (R$ milhões)</t>
  </si>
  <si>
    <t>Nome</t>
  </si>
  <si>
    <t>Hoje</t>
  </si>
  <si>
    <t>Alvo Mercado</t>
  </si>
  <si>
    <t>Upside</t>
  </si>
  <si>
    <t>Nº Ações (mm)</t>
  </si>
  <si>
    <t>Free Float</t>
  </si>
  <si>
    <t>Beta 2Y</t>
  </si>
  <si>
    <t>Volatil. 12m</t>
  </si>
  <si>
    <t>Volume 1D (R$ m)</t>
  </si>
  <si>
    <t>BTC ÷ Free Float</t>
  </si>
  <si>
    <t>Taxa Aluguel</t>
  </si>
  <si>
    <t xml:space="preserve">EV/EBITDA </t>
  </si>
  <si>
    <t>ROL 12m</t>
  </si>
  <si>
    <t>EBITDA 12m</t>
  </si>
  <si>
    <t>Mg. EBITDA</t>
  </si>
  <si>
    <t>Lucro/Ação</t>
  </si>
  <si>
    <t>Mg, Líquida</t>
  </si>
  <si>
    <t>Dívida Líquida</t>
  </si>
  <si>
    <t>Dív. Líq / EBITDA</t>
  </si>
  <si>
    <t>Pat. Líquido</t>
  </si>
  <si>
    <t>WACC</t>
  </si>
  <si>
    <t>Dividend Yield</t>
  </si>
  <si>
    <t>Payout</t>
  </si>
  <si>
    <t>Indústria</t>
  </si>
  <si>
    <t>Metalúrgia Gerdau</t>
  </si>
  <si>
    <t>Sider. &amp; Mineração</t>
  </si>
  <si>
    <t>Tecnologia</t>
  </si>
  <si>
    <t>Bancos</t>
  </si>
  <si>
    <t>Consumo e Varejo</t>
  </si>
  <si>
    <t>Telefônica Oi</t>
  </si>
  <si>
    <t>OIBR3</t>
  </si>
  <si>
    <t>Óleo &amp; Gás</t>
  </si>
  <si>
    <t>Transporte</t>
  </si>
  <si>
    <t>Banrisul</t>
  </si>
  <si>
    <t>BRSR6</t>
  </si>
  <si>
    <t>Petrorio</t>
  </si>
  <si>
    <t>PRIO3</t>
  </si>
  <si>
    <t>Banco do Brasil</t>
  </si>
  <si>
    <t>Agro &amp; Papel</t>
  </si>
  <si>
    <t>Tim Participações</t>
  </si>
  <si>
    <t>Burger King BR</t>
  </si>
  <si>
    <t>Júlio Simões Log</t>
  </si>
  <si>
    <t>Educação</t>
  </si>
  <si>
    <t>Banco ABC</t>
  </si>
  <si>
    <t>Klabin</t>
  </si>
  <si>
    <t>Carrefour</t>
  </si>
  <si>
    <t>Suzano</t>
  </si>
  <si>
    <t>Itaúsa</t>
  </si>
  <si>
    <t>Financeiro</t>
  </si>
  <si>
    <t>Randon</t>
  </si>
  <si>
    <t>Utilities</t>
  </si>
  <si>
    <t>Light</t>
  </si>
  <si>
    <t>Indústrias Romi</t>
  </si>
  <si>
    <t>M Dias Branco</t>
  </si>
  <si>
    <t>MRV Engenharia</t>
  </si>
  <si>
    <t>Energias do Brasil</t>
  </si>
  <si>
    <t>Azul</t>
  </si>
  <si>
    <t>Santander</t>
  </si>
  <si>
    <t>BR Malls</t>
  </si>
  <si>
    <t>Shopping</t>
  </si>
  <si>
    <t>Unidas</t>
  </si>
  <si>
    <t>Brasil Foods</t>
  </si>
  <si>
    <t>Vestuário</t>
  </si>
  <si>
    <t>SLC Agrícola</t>
  </si>
  <si>
    <t>Ambev</t>
  </si>
  <si>
    <t>Rumo</t>
  </si>
  <si>
    <t>Cyrela</t>
  </si>
  <si>
    <t>Estácio de Sá</t>
  </si>
  <si>
    <t>Telefônica Vivo</t>
  </si>
  <si>
    <t>Arezzo</t>
  </si>
  <si>
    <t>Engie</t>
  </si>
  <si>
    <t xml:space="preserve">Serviços </t>
  </si>
  <si>
    <t>Cia. Energia de SP</t>
  </si>
  <si>
    <t>I. Resseg. do Brasil</t>
  </si>
  <si>
    <t>Grupo CCR</t>
  </si>
  <si>
    <t>WEG</t>
  </si>
  <si>
    <t>B2W</t>
  </si>
  <si>
    <t>EzTec</t>
  </si>
  <si>
    <t>Raia Drogasil</t>
  </si>
  <si>
    <t>SulAmérica</t>
  </si>
  <si>
    <t>∆% 12 meses</t>
  </si>
  <si>
    <t xml:space="preserve">Preços e Retornos </t>
  </si>
  <si>
    <t xml:space="preserve"> Setor </t>
  </si>
  <si>
    <t xml:space="preserve"> Ticker</t>
  </si>
  <si>
    <t>COGN3</t>
  </si>
  <si>
    <t>YDUQS</t>
  </si>
  <si>
    <t>Log Com. Properties</t>
  </si>
  <si>
    <t>LOGG3</t>
  </si>
  <si>
    <t>Aliansce Sonae</t>
  </si>
  <si>
    <t>ALSO3</t>
  </si>
  <si>
    <t>Fras Le</t>
  </si>
  <si>
    <t>Iochpe Maxion</t>
  </si>
  <si>
    <t>Agronegócio</t>
  </si>
  <si>
    <t>Saúde</t>
  </si>
  <si>
    <t>NTCO3</t>
  </si>
  <si>
    <t>∆% 2020</t>
  </si>
  <si>
    <t>Energia - Integradas</t>
  </si>
  <si>
    <t>Energia - Geração</t>
  </si>
  <si>
    <t>Energia - Transmissão</t>
  </si>
  <si>
    <t>Farmácia e Estética</t>
  </si>
  <si>
    <t>Cias Aereas</t>
  </si>
  <si>
    <t>PCAR3</t>
  </si>
  <si>
    <t>TIET11 BZ Equity</t>
  </si>
  <si>
    <t>ALPA4 BZ Equity</t>
  </si>
  <si>
    <t>ALUP11 BZ Equity</t>
  </si>
  <si>
    <t>ABEV3 BZ Equity</t>
  </si>
  <si>
    <t>ARZZ3 BZ Equity</t>
  </si>
  <si>
    <t>AZUL4 BZ Equity</t>
  </si>
  <si>
    <t>-</t>
  </si>
  <si>
    <t>BTOW3 BZ Equity</t>
  </si>
  <si>
    <t>B3SA3 BZ Equity</t>
  </si>
  <si>
    <t>ABCB4 BZ Equity</t>
  </si>
  <si>
    <t>BBAS3 BZ Equity</t>
  </si>
  <si>
    <t>BIDI4 BZ Equity</t>
  </si>
  <si>
    <t>BRSR6 BZ Equity</t>
  </si>
  <si>
    <t>BBSE3 BZ Equity</t>
  </si>
  <si>
    <t>BRDT3 BZ Equity</t>
  </si>
  <si>
    <t>BRML3 BZ Equity</t>
  </si>
  <si>
    <t>BRPR3 BZ Equity</t>
  </si>
  <si>
    <t>BBDC4 BZ Equity</t>
  </si>
  <si>
    <t>BRFS3 BZ Equity</t>
  </si>
  <si>
    <t>BRKM5 BZ Equity</t>
  </si>
  <si>
    <t>BKBR3 BZ Equity</t>
  </si>
  <si>
    <t>CAML3 BZ Equity</t>
  </si>
  <si>
    <t>CRFB3 BZ Equity</t>
  </si>
  <si>
    <t>CMIG4 BZ Equity</t>
  </si>
  <si>
    <t>HGTX3 BZ Equity</t>
  </si>
  <si>
    <t>CESP6 BZ Equity</t>
  </si>
  <si>
    <t>CIEL3 BZ Equity</t>
  </si>
  <si>
    <t>CSMG3 BZ Equity</t>
  </si>
  <si>
    <t>CPLE6 BZ Equity</t>
  </si>
  <si>
    <t>CSAN3 BZ Equity</t>
  </si>
  <si>
    <t>CSNA3 BZ Equity</t>
  </si>
  <si>
    <t>CVCB3 BZ Equity</t>
  </si>
  <si>
    <t>CYRE3 BZ Equity</t>
  </si>
  <si>
    <t>DIRR3 BZ Equity</t>
  </si>
  <si>
    <t>DTEX3 BZ Equity</t>
  </si>
  <si>
    <t>ECOR3 BZ Equity</t>
  </si>
  <si>
    <t>ELET6 BZ Equity</t>
  </si>
  <si>
    <t>EMBR3 BZ Equity</t>
  </si>
  <si>
    <t>ENAT3 BZ Equity</t>
  </si>
  <si>
    <t>ENBR3 BZ Equity</t>
  </si>
  <si>
    <t>ENGI11 BZ Equity</t>
  </si>
  <si>
    <t>ENEV3 BZ Equity</t>
  </si>
  <si>
    <t>EGIE3 BZ Equity</t>
  </si>
  <si>
    <t>EQTL3 BZ Equity</t>
  </si>
  <si>
    <t>YDUQ3 BZ Equity</t>
  </si>
  <si>
    <t>EZTC3 BZ Equity</t>
  </si>
  <si>
    <t>FLRY3 BZ Equity</t>
  </si>
  <si>
    <t>GGBR4 BZ Equity</t>
  </si>
  <si>
    <t>GOLL4 BZ Equity</t>
  </si>
  <si>
    <t>GRND3 BZ Equity</t>
  </si>
  <si>
    <t>CCRO3 BZ Equity</t>
  </si>
  <si>
    <t>GUAR3 BZ Equity</t>
  </si>
  <si>
    <t>HYPE3 BZ Equity</t>
  </si>
  <si>
    <t>IRBR3 BZ Equity</t>
  </si>
  <si>
    <t>IGTA3 BZ Equity</t>
  </si>
  <si>
    <t>ROMI3 BZ Equity</t>
  </si>
  <si>
    <t>MYPK3 BZ Equity</t>
  </si>
  <si>
    <t>ITUB4 BZ Equity</t>
  </si>
  <si>
    <t>ITSA4 BZ Equity</t>
  </si>
  <si>
    <t>JBSS3 BZ Equity</t>
  </si>
  <si>
    <t>JSLG3 BZ Equity</t>
  </si>
  <si>
    <t>KLBN11 BZ Equity</t>
  </si>
  <si>
    <t xml:space="preserve"> </t>
  </si>
  <si>
    <t>COGN3 BZ Equity</t>
  </si>
  <si>
    <t>LIGT3 BZ Equity</t>
  </si>
  <si>
    <t>LINX3 BZ Equity</t>
  </si>
  <si>
    <t>RENT3 BZ Equity</t>
  </si>
  <si>
    <t>LOGG3 BZ Equity</t>
  </si>
  <si>
    <t>LAME4 BZ Equity</t>
  </si>
  <si>
    <t>LREN3 BZ Equity</t>
  </si>
  <si>
    <t>MDIA3 BZ Equity</t>
  </si>
  <si>
    <t>MGLU3 BZ Equity</t>
  </si>
  <si>
    <t>POMO4 BZ Equity</t>
  </si>
  <si>
    <t>MRFG3 BZ Equity</t>
  </si>
  <si>
    <t>LEVE3 BZ Equity</t>
  </si>
  <si>
    <t>GOAU4 BZ Equity</t>
  </si>
  <si>
    <t>BEEF3 BZ Equity</t>
  </si>
  <si>
    <t>MOVI3 BZ Equity</t>
  </si>
  <si>
    <t>MRVE3 BZ Equity</t>
  </si>
  <si>
    <t>MULT3 BZ Equity</t>
  </si>
  <si>
    <t>NTCO3 BZ Equity</t>
  </si>
  <si>
    <t>ODPV3 BZ Equity</t>
  </si>
  <si>
    <t>PCAR3 BZ Equity</t>
  </si>
  <si>
    <t/>
  </si>
  <si>
    <t>PETR4 BZ Equity</t>
  </si>
  <si>
    <t>PRIO3 BZ Equity</t>
  </si>
  <si>
    <t>PSSA3 BZ Equity</t>
  </si>
  <si>
    <t>QUAL3 BZ Equity</t>
  </si>
  <si>
    <t>RADL3 BZ Equity</t>
  </si>
  <si>
    <t>RAPT4 BZ Equity</t>
  </si>
  <si>
    <t>RAIL3 BZ Equity</t>
  </si>
  <si>
    <t>SBSP3 BZ Equity</t>
  </si>
  <si>
    <t>SAPR11 BZ Equity</t>
  </si>
  <si>
    <t>SANB11 BZ Equity</t>
  </si>
  <si>
    <t>SCAR3 BZ Equity</t>
  </si>
  <si>
    <t>SMTO3 BZ Equity</t>
  </si>
  <si>
    <t>SEER3 BZ Equity</t>
  </si>
  <si>
    <t>SLCE3 BZ Equity</t>
  </si>
  <si>
    <t>SMLS3 BZ Equity</t>
  </si>
  <si>
    <t>SULA11 BZ Equity</t>
  </si>
  <si>
    <t>SUZB3 BZ Equity</t>
  </si>
  <si>
    <t>TAEE11 BZ Equity</t>
  </si>
  <si>
    <t>TGMA3 BZ Equity</t>
  </si>
  <si>
    <t>OIBR3 BZ Equity</t>
  </si>
  <si>
    <t>VIVT4 BZ Equity</t>
  </si>
  <si>
    <t>TEND3 BZ Equity</t>
  </si>
  <si>
    <t>TIMP3 BZ Equity</t>
  </si>
  <si>
    <t>TOTS3 BZ Equity</t>
  </si>
  <si>
    <t>TRPL4 BZ Equity</t>
  </si>
  <si>
    <t>TUPY3 BZ Equity</t>
  </si>
  <si>
    <t>UGPA3 BZ Equity</t>
  </si>
  <si>
    <t>LCAM3 BZ Equity</t>
  </si>
  <si>
    <t>USIM5 BZ Equity</t>
  </si>
  <si>
    <t>VALE3 BZ Equity</t>
  </si>
  <si>
    <t>VLID3 BZ Equity</t>
  </si>
  <si>
    <t>VVAR3 BZ Equity</t>
  </si>
  <si>
    <t>WEGE3 BZ Equity</t>
  </si>
  <si>
    <t>Cogna</t>
  </si>
  <si>
    <t>EBITDA 21e</t>
  </si>
  <si>
    <t xml:space="preserve"> Lucro Líquido 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</si>
</sst>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_-;\-&quot;R$&quot;\ * #,##0_-;_-&quot;R$&quot;\ * &quot;-&quot;??_-;_-@_-"/>
    <numFmt numFmtId="165" formatCode="0.0"/>
    <numFmt numFmtId="166" formatCode="0.0%"/>
    <numFmt numFmtId="167" formatCode="[$-416]dd\-mmm\-yy;@"/>
    <numFmt numFmtId="168" formatCode="_-* #,##0.0_-;\-* #,##0.0_-;_-* &quot;-&quot;??_-;_-@_-"/>
    <numFmt numFmtId="169" formatCode="0.00\x"/>
    <numFmt numFmtId="170" formatCode="0.0\x"/>
    <numFmt numFmtId="171" formatCode="dd/mm/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 tint="0.249977111117893"/>
      <name val="Calibri Light"/>
      <family val="2"/>
    </font>
    <font>
      <b/>
      <sz val="14"/>
      <color theme="1" tint="0.249977111117893"/>
      <name val="Calibri Light"/>
      <family val="2"/>
    </font>
    <font>
      <b/>
      <sz val="14"/>
      <color theme="0"/>
      <name val="Calibri Light"/>
      <family val="2"/>
    </font>
    <font>
      <sz val="10"/>
      <color indexed="8"/>
      <name val="Calibri Light"/>
      <family val="2"/>
    </font>
    <font>
      <sz val="9"/>
      <color theme="1" tint="0.249977111117893"/>
      <name val="Calibri Light"/>
      <family val="2"/>
    </font>
    <font>
      <sz val="11"/>
      <color theme="0"/>
      <name val="Uni Neue Regular"/>
      <family val="3"/>
    </font>
    <font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1"/>
      <color theme="0"/>
      <name val="Calibri Light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6"/>
      <color theme="1" tint="0.249977111117893"/>
      <name val="Calibri"/>
      <family val="2"/>
      <scheme val="minor"/>
    </font>
    <font>
      <sz val="11"/>
      <color theme="1"/>
      <name val="Calibri Light"/>
      <family val="2"/>
    </font>
    <font>
      <b/>
      <sz val="11"/>
      <color rgb="FF00B050"/>
      <name val="Calibri Light"/>
      <family val="2"/>
    </font>
    <font>
      <b/>
      <sz val="11"/>
      <color rgb="FFC00000"/>
      <name val="Calibri Light"/>
      <family val="2"/>
    </font>
    <font>
      <b/>
      <sz val="11"/>
      <color theme="4" tint="-0.249977111117893"/>
      <name val="Calibri Light"/>
      <family val="2"/>
    </font>
    <font>
      <b/>
      <sz val="11"/>
      <color rgb="FFFF6699"/>
      <name val="Calibri Light"/>
      <family val="2"/>
    </font>
    <font>
      <b/>
      <sz val="36"/>
      <color theme="4" tint="-0.249977111117893"/>
      <name val="Calibri"/>
      <family val="2"/>
      <scheme val="minor"/>
    </font>
    <font>
      <sz val="19"/>
      <color theme="1"/>
      <name val="Uni Neue Bold"/>
      <family val="3"/>
    </font>
    <font>
      <sz val="16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0.499984740745262"/>
      <name val="Uni Neue Regular"/>
      <family val="3"/>
    </font>
    <font>
      <sz val="11"/>
      <color theme="1"/>
      <name val="Uni Neue Regular"/>
      <family val="3"/>
    </font>
    <font>
      <b/>
      <sz val="24"/>
      <color rgb="FF0000FF"/>
      <name val="Uni Neue Regular"/>
      <family val="3"/>
    </font>
    <font>
      <b/>
      <sz val="18"/>
      <color rgb="FF0000FF"/>
      <name val="Uni Neue Regular"/>
      <family val="3"/>
    </font>
    <font>
      <sz val="12"/>
      <color rgb="FF0000FF"/>
      <name val="Uni Neue Regular"/>
      <family val="3"/>
    </font>
    <font>
      <sz val="11"/>
      <color theme="2" tint="-0.499984740745262"/>
      <name val="Uni Neue Regular"/>
      <family val="3"/>
    </font>
    <font>
      <sz val="11"/>
      <color theme="1"/>
      <name val="Uni Neue Regular"/>
      <family val="3"/>
    </font>
    <font>
      <sz val="11"/>
      <color rgb="FFFF0000"/>
      <name val="Calibri"/>
      <family val="2"/>
      <scheme val="minor"/>
    </font>
    <font>
      <sz val="10"/>
      <color theme="1" tint="0.249977111117893"/>
      <name val="Calibri Light"/>
      <family val="2"/>
    </font>
    <font>
      <sz val="11"/>
      <color theme="1" tint="0.1499984740745262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5"/>
      <name val="Uni Neue Regular"/>
      <family val="3"/>
    </font>
    <font>
      <sz val="11"/>
      <color rgb="FFFF0000"/>
      <name val="Uni Neue Regular"/>
      <family val="3"/>
    </font>
    <font>
      <sz val="11"/>
      <color rgb="FFC00000"/>
      <name val="Uni Neue Regular"/>
      <family val="3"/>
    </font>
    <font>
      <sz val="11"/>
      <color rgb="FFC0000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0"/>
      <name val="Calibri Light"/>
      <family val="2"/>
    </font>
    <font>
      <sz val="9"/>
      <color theme="0"/>
      <name val="Calibri Light"/>
      <family val="2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6699"/>
        <bgColor indexed="64"/>
      </patternFill>
    </fill>
    <fill>
      <patternFill patternType="solid">
        <fgColor rgb="FFFF6699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EB"/>
        <bgColor indexed="64"/>
      </patternFill>
    </fill>
    <fill>
      <patternFill patternType="solid">
        <fgColor rgb="FF0000FF"/>
        <bgColor indexed="22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0" fillId="2" borderId="0" xfId="0" applyFill="1" applyBorder="1"/>
    <xf numFmtId="2" fontId="0" fillId="2" borderId="0" xfId="0" applyNumberFormat="1" applyFill="1" applyBorder="1"/>
    <xf numFmtId="0" fontId="5" fillId="2" borderId="0" xfId="0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0" borderId="2" xfId="0" applyFill="1" applyBorder="1"/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 indent="1"/>
    </xf>
    <xf numFmtId="166" fontId="18" fillId="2" borderId="0" xfId="3" applyNumberFormat="1" applyFont="1" applyFill="1" applyBorder="1" applyAlignment="1">
      <alignment horizontal="center" vertical="center"/>
    </xf>
    <xf numFmtId="166" fontId="19" fillId="2" borderId="0" xfId="3" applyNumberFormat="1" applyFont="1" applyFill="1" applyBorder="1" applyAlignment="1">
      <alignment horizontal="right" vertical="center" indent="6"/>
    </xf>
    <xf numFmtId="166" fontId="20" fillId="2" borderId="0" xfId="3" applyNumberFormat="1" applyFont="1" applyFill="1" applyBorder="1" applyAlignment="1">
      <alignment horizontal="right" vertical="center" indent="4"/>
    </xf>
    <xf numFmtId="166" fontId="21" fillId="2" borderId="0" xfId="3" applyNumberFormat="1" applyFont="1" applyFill="1" applyBorder="1" applyAlignment="1">
      <alignment horizontal="right" vertical="center" indent="4"/>
    </xf>
    <xf numFmtId="0" fontId="17" fillId="2" borderId="0" xfId="0" applyFont="1" applyFill="1" applyBorder="1" applyAlignment="1">
      <alignment horizontal="right" vertical="center" indent="5"/>
    </xf>
    <xf numFmtId="0" fontId="17" fillId="8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right" vertical="center" indent="5"/>
    </xf>
    <xf numFmtId="166" fontId="20" fillId="8" borderId="0" xfId="3" applyNumberFormat="1" applyFont="1" applyFill="1" applyBorder="1" applyAlignment="1">
      <alignment horizontal="right" vertical="center" indent="4"/>
    </xf>
    <xf numFmtId="0" fontId="17" fillId="9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right" vertical="center" indent="5"/>
    </xf>
    <xf numFmtId="166" fontId="21" fillId="9" borderId="0" xfId="3" applyNumberFormat="1" applyFont="1" applyFill="1" applyBorder="1" applyAlignment="1">
      <alignment horizontal="right" vertical="center" indent="4"/>
    </xf>
    <xf numFmtId="0" fontId="13" fillId="2" borderId="0" xfId="0" applyFont="1" applyFill="1" applyBorder="1" applyAlignment="1">
      <alignment horizontal="center" vertical="center"/>
    </xf>
    <xf numFmtId="0" fontId="0" fillId="4" borderId="0" xfId="0" applyFill="1"/>
    <xf numFmtId="0" fontId="24" fillId="4" borderId="0" xfId="0" applyFont="1" applyFill="1" applyAlignment="1">
      <alignment vertical="top"/>
    </xf>
    <xf numFmtId="0" fontId="25" fillId="4" borderId="0" xfId="0" applyFont="1" applyFill="1" applyAlignment="1">
      <alignment vertical="center" wrapText="1"/>
    </xf>
    <xf numFmtId="0" fontId="26" fillId="2" borderId="0" xfId="0" applyFont="1" applyFill="1"/>
    <xf numFmtId="0" fontId="27" fillId="2" borderId="0" xfId="0" applyFont="1" applyFill="1"/>
    <xf numFmtId="14" fontId="10" fillId="2" borderId="0" xfId="0" applyNumberFormat="1" applyFont="1" applyFill="1"/>
    <xf numFmtId="0" fontId="10" fillId="2" borderId="0" xfId="0" applyFont="1" applyFill="1"/>
    <xf numFmtId="167" fontId="10" fillId="2" borderId="0" xfId="0" applyNumberFormat="1" applyFont="1" applyFill="1"/>
    <xf numFmtId="0" fontId="27" fillId="2" borderId="0" xfId="0" applyFont="1" applyFill="1" applyAlignment="1">
      <alignment horizontal="left" indent="1"/>
    </xf>
    <xf numFmtId="165" fontId="12" fillId="10" borderId="5" xfId="0" applyNumberFormat="1" applyFont="1" applyFill="1" applyBorder="1" applyAlignment="1">
      <alignment horizontal="center" vertical="center" wrapText="1"/>
    </xf>
    <xf numFmtId="2" fontId="12" fillId="10" borderId="5" xfId="0" applyNumberFormat="1" applyFont="1" applyFill="1" applyBorder="1" applyAlignment="1">
      <alignment horizontal="center" vertical="center" wrapText="1"/>
    </xf>
    <xf numFmtId="165" fontId="12" fillId="10" borderId="6" xfId="0" applyNumberFormat="1" applyFont="1" applyFill="1" applyBorder="1" applyAlignment="1">
      <alignment horizontal="center" vertical="center" wrapText="1"/>
    </xf>
    <xf numFmtId="1" fontId="12" fillId="10" borderId="7" xfId="0" applyNumberFormat="1" applyFont="1" applyFill="1" applyBorder="1" applyAlignment="1">
      <alignment horizontal="center" vertical="center" wrapText="1"/>
    </xf>
    <xf numFmtId="165" fontId="12" fillId="10" borderId="4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171" fontId="30" fillId="2" borderId="0" xfId="0" applyNumberFormat="1" applyFont="1" applyFill="1" applyAlignment="1">
      <alignment horizontal="right"/>
    </xf>
    <xf numFmtId="171" fontId="30" fillId="2" borderId="0" xfId="0" applyNumberFormat="1" applyFont="1" applyFill="1" applyAlignment="1">
      <alignment horizontal="right" vertical="center"/>
    </xf>
    <xf numFmtId="171" fontId="30" fillId="2" borderId="0" xfId="0" applyNumberFormat="1" applyFont="1" applyFill="1" applyAlignment="1">
      <alignment horizontal="left"/>
    </xf>
    <xf numFmtId="0" fontId="27" fillId="2" borderId="1" xfId="0" applyFont="1" applyFill="1" applyBorder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/>
    <xf numFmtId="44" fontId="0" fillId="2" borderId="0" xfId="2" applyFont="1" applyFill="1" applyAlignment="1">
      <alignment horizontal="left" indent="2"/>
    </xf>
    <xf numFmtId="3" fontId="34" fillId="5" borderId="0" xfId="0" applyNumberFormat="1" applyFont="1" applyFill="1" applyBorder="1" applyAlignment="1">
      <alignment horizontal="center" vertical="center" wrapText="1"/>
    </xf>
    <xf numFmtId="2" fontId="34" fillId="5" borderId="0" xfId="0" applyNumberFormat="1" applyFont="1" applyFill="1" applyBorder="1" applyAlignment="1">
      <alignment horizontal="center" vertical="center" wrapText="1"/>
    </xf>
    <xf numFmtId="3" fontId="34" fillId="5" borderId="0" xfId="0" applyNumberFormat="1" applyFont="1" applyFill="1" applyBorder="1" applyAlignment="1">
      <alignment horizontal="right" vertical="center" wrapText="1" indent="2"/>
    </xf>
    <xf numFmtId="44" fontId="34" fillId="5" borderId="0" xfId="2" applyFont="1" applyFill="1" applyBorder="1" applyAlignment="1">
      <alignment horizontal="right" vertical="center" wrapText="1" indent="2"/>
    </xf>
    <xf numFmtId="3" fontId="34" fillId="5" borderId="0" xfId="0" applyNumberFormat="1" applyFont="1" applyFill="1" applyBorder="1" applyAlignment="1">
      <alignment horizontal="right" vertical="center" wrapText="1" indent="1"/>
    </xf>
    <xf numFmtId="9" fontId="34" fillId="5" borderId="0" xfId="3" applyFont="1" applyFill="1" applyBorder="1" applyAlignment="1">
      <alignment horizontal="right" vertical="center" wrapText="1" indent="4"/>
    </xf>
    <xf numFmtId="0" fontId="3" fillId="4" borderId="0" xfId="0" applyFont="1" applyFill="1"/>
    <xf numFmtId="0" fontId="3" fillId="4" borderId="2" xfId="0" applyFont="1" applyFill="1" applyBorder="1" applyAlignment="1">
      <alignment horizontal="left" indent="1"/>
    </xf>
    <xf numFmtId="0" fontId="2" fillId="4" borderId="0" xfId="0" applyFont="1" applyFill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1"/>
    </xf>
    <xf numFmtId="166" fontId="35" fillId="2" borderId="0" xfId="3" applyNumberFormat="1" applyFont="1" applyFill="1" applyBorder="1" applyAlignment="1">
      <alignment horizontal="right" indent="2"/>
    </xf>
    <xf numFmtId="169" fontId="35" fillId="2" borderId="0" xfId="1" applyNumberFormat="1" applyFont="1" applyFill="1" applyAlignment="1">
      <alignment horizontal="right" indent="3"/>
    </xf>
    <xf numFmtId="166" fontId="35" fillId="2" borderId="0" xfId="3" applyNumberFormat="1" applyFont="1" applyFill="1" applyAlignment="1">
      <alignment horizontal="right" indent="3"/>
    </xf>
    <xf numFmtId="164" fontId="35" fillId="2" borderId="0" xfId="2" applyNumberFormat="1" applyFont="1" applyFill="1" applyAlignment="1">
      <alignment horizontal="left" indent="2"/>
    </xf>
    <xf numFmtId="170" fontId="35" fillId="2" borderId="0" xfId="1" applyNumberFormat="1" applyFont="1" applyFill="1" applyAlignment="1">
      <alignment horizontal="right" indent="3"/>
    </xf>
    <xf numFmtId="166" fontId="35" fillId="2" borderId="0" xfId="3" applyNumberFormat="1" applyFont="1" applyFill="1" applyAlignment="1">
      <alignment horizontal="right" indent="2"/>
    </xf>
    <xf numFmtId="44" fontId="35" fillId="2" borderId="0" xfId="2" applyFont="1" applyFill="1" applyAlignment="1">
      <alignment horizontal="left" indent="2"/>
    </xf>
    <xf numFmtId="0" fontId="2" fillId="2" borderId="0" xfId="0" applyFont="1" applyFill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0" fontId="35" fillId="2" borderId="0" xfId="1" applyNumberFormat="1" applyFont="1" applyFill="1" applyAlignment="1">
      <alignment horizontal="right" indent="5"/>
    </xf>
    <xf numFmtId="166" fontId="35" fillId="2" borderId="0" xfId="3" applyNumberFormat="1" applyFont="1" applyFill="1" applyBorder="1" applyAlignment="1">
      <alignment horizontal="right" indent="3"/>
    </xf>
    <xf numFmtId="44" fontId="35" fillId="2" borderId="0" xfId="2" applyFont="1" applyFill="1" applyBorder="1" applyAlignment="1">
      <alignment horizontal="left" indent="3"/>
    </xf>
    <xf numFmtId="166" fontId="35" fillId="0" borderId="0" xfId="3" applyNumberFormat="1" applyFont="1" applyBorder="1" applyAlignment="1">
      <alignment horizontal="right" indent="2"/>
    </xf>
    <xf numFmtId="168" fontId="35" fillId="2" borderId="0" xfId="1" applyNumberFormat="1" applyFont="1" applyFill="1" applyBorder="1" applyAlignment="1">
      <alignment horizontal="right"/>
    </xf>
    <xf numFmtId="171" fontId="36" fillId="2" borderId="0" xfId="0" applyNumberFormat="1" applyFont="1" applyFill="1" applyAlignment="1">
      <alignment horizontal="left"/>
    </xf>
    <xf numFmtId="0" fontId="38" fillId="2" borderId="0" xfId="0" applyFont="1" applyFill="1"/>
    <xf numFmtId="0" fontId="38" fillId="2" borderId="0" xfId="0" applyFont="1" applyFill="1" applyAlignment="1">
      <alignment horizontal="center" vertical="center"/>
    </xf>
    <xf numFmtId="0" fontId="39" fillId="2" borderId="0" xfId="0" applyFont="1" applyFill="1"/>
    <xf numFmtId="0" fontId="39" fillId="2" borderId="0" xfId="0" applyFont="1" applyFill="1" applyAlignment="1">
      <alignment horizontal="center" vertical="center"/>
    </xf>
    <xf numFmtId="0" fontId="40" fillId="2" borderId="0" xfId="0" applyFont="1" applyFill="1"/>
    <xf numFmtId="0" fontId="40" fillId="2" borderId="0" xfId="0" applyFont="1" applyFill="1" applyAlignment="1">
      <alignment horizontal="center" vertical="center"/>
    </xf>
    <xf numFmtId="0" fontId="41" fillId="2" borderId="0" xfId="0" applyFont="1" applyFill="1"/>
    <xf numFmtId="10" fontId="17" fillId="2" borderId="0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37" fillId="6" borderId="14" xfId="0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165" fontId="15" fillId="7" borderId="0" xfId="0" applyNumberFormat="1" applyFont="1" applyFill="1" applyBorder="1" applyAlignment="1">
      <alignment horizontal="center" vertical="center" wrapText="1"/>
    </xf>
    <xf numFmtId="165" fontId="15" fillId="7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13" fillId="4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/>
    <xf numFmtId="0" fontId="42" fillId="2" borderId="0" xfId="0" applyFont="1" applyFill="1" applyBorder="1" applyAlignment="1">
      <alignment horizontal="center"/>
    </xf>
    <xf numFmtId="0" fontId="42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center" vertical="center"/>
    </xf>
    <xf numFmtId="165" fontId="43" fillId="2" borderId="0" xfId="0" applyNumberFormat="1" applyFont="1" applyFill="1" applyBorder="1" applyAlignment="1">
      <alignment horizontal="center" vertical="center"/>
    </xf>
    <xf numFmtId="164" fontId="43" fillId="2" borderId="0" xfId="0" applyNumberFormat="1" applyFont="1" applyFill="1" applyBorder="1" applyAlignment="1">
      <alignment horizontal="center" vertical="center"/>
    </xf>
    <xf numFmtId="9" fontId="43" fillId="2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1" fontId="43" fillId="2" borderId="0" xfId="0" applyNumberFormat="1" applyFont="1" applyFill="1" applyBorder="1" applyAlignment="1">
      <alignment horizontal="center" vertical="center"/>
    </xf>
    <xf numFmtId="3" fontId="43" fillId="2" borderId="0" xfId="0" applyNumberFormat="1" applyFont="1" applyFill="1" applyBorder="1" applyAlignment="1">
      <alignment horizontal="center" vertical="center"/>
    </xf>
    <xf numFmtId="2" fontId="43" fillId="2" borderId="0" xfId="3" applyNumberFormat="1" applyFont="1" applyFill="1" applyBorder="1" applyAlignment="1">
      <alignment horizontal="center" vertical="center"/>
    </xf>
    <xf numFmtId="44" fontId="43" fillId="2" borderId="0" xfId="2" applyFont="1" applyFill="1" applyBorder="1" applyAlignment="1">
      <alignment horizontal="center" vertical="center"/>
    </xf>
    <xf numFmtId="9" fontId="43" fillId="2" borderId="0" xfId="3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43" fillId="2" borderId="0" xfId="0" applyFont="1" applyFill="1" applyBorder="1" applyAlignment="1">
      <alignment horizontal="center"/>
    </xf>
    <xf numFmtId="2" fontId="43" fillId="2" borderId="0" xfId="0" applyNumberFormat="1" applyFont="1" applyFill="1" applyAlignment="1">
      <alignment horizontal="center"/>
    </xf>
    <xf numFmtId="2" fontId="43" fillId="2" borderId="0" xfId="0" applyNumberFormat="1" applyFont="1" applyFill="1"/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9" fontId="43" fillId="2" borderId="0" xfId="0" applyNumberFormat="1" applyFont="1" applyFill="1" applyBorder="1" applyAlignment="1">
      <alignment horizontal="center" vertical="center"/>
    </xf>
    <xf numFmtId="165" fontId="44" fillId="5" borderId="0" xfId="0" applyNumberFormat="1" applyFont="1" applyFill="1" applyBorder="1" applyAlignment="1">
      <alignment horizontal="center" vertical="center" wrapText="1"/>
    </xf>
    <xf numFmtId="3" fontId="45" fillId="5" borderId="0" xfId="0" applyNumberFormat="1" applyFont="1" applyFill="1" applyBorder="1" applyAlignment="1">
      <alignment horizontal="center" vertical="center" wrapText="1"/>
    </xf>
    <xf numFmtId="166" fontId="45" fillId="5" borderId="0" xfId="0" applyNumberFormat="1" applyFont="1" applyFill="1" applyBorder="1" applyAlignment="1">
      <alignment horizontal="center" vertical="center" wrapText="1"/>
    </xf>
    <xf numFmtId="44" fontId="45" fillId="5" borderId="0" xfId="2" applyNumberFormat="1" applyFont="1" applyFill="1" applyBorder="1" applyAlignment="1">
      <alignment horizontal="center" vertical="center" wrapText="1"/>
    </xf>
    <xf numFmtId="0" fontId="43" fillId="2" borderId="0" xfId="0" quotePrefix="1" applyNumberFormat="1" applyFont="1" applyFill="1" applyBorder="1" applyAlignment="1">
      <alignment horizontal="center" vertical="center"/>
    </xf>
    <xf numFmtId="0" fontId="43" fillId="2" borderId="0" xfId="3" applyNumberFormat="1" applyFont="1" applyFill="1" applyBorder="1" applyAlignment="1">
      <alignment horizontal="center" vertical="center"/>
    </xf>
    <xf numFmtId="0" fontId="43" fillId="2" borderId="0" xfId="2" applyNumberFormat="1" applyFont="1" applyFill="1" applyBorder="1" applyAlignment="1">
      <alignment horizontal="center" vertical="center"/>
    </xf>
    <xf numFmtId="165" fontId="15" fillId="5" borderId="0" xfId="0" applyNumberFormat="1" applyFont="1" applyFill="1" applyBorder="1" applyAlignment="1">
      <alignment horizontal="center" vertical="center" wrapText="1"/>
    </xf>
    <xf numFmtId="49" fontId="43" fillId="2" borderId="0" xfId="0" quotePrefix="1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3" fillId="2" borderId="0" xfId="0" applyFont="1" applyFill="1" applyBorder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  <color rgb="FFFF6699"/>
      <color rgb="FF0033CC"/>
      <color rgb="FFFFE1EB"/>
      <color rgb="FFFFD1E0"/>
      <color rgb="FFFFC5D8"/>
      <color rgb="FFFFB3CC"/>
      <color rgb="FFFF8FB4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86080586080584E-2"/>
          <c:w val="0.96581943146937188"/>
          <c:h val="0.863247863247863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[0]!graf1</c:f>
              <c:numCache>
                <c:formatCode>#,##0</c:formatCode>
                <c:ptCount val="2"/>
                <c:pt idx="0">
                  <c:v>5.4865264161357921</c:v>
                </c:pt>
                <c:pt idx="1">
                  <c:v>8.4540642220212465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7-48EF-A1B7-35668EF9F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38108672"/>
        <c:axId val="238110208"/>
      </c:barChart>
      <c:catAx>
        <c:axId val="238108672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110208"/>
        <c:crosses val="autoZero"/>
        <c:auto val="1"/>
        <c:lblAlgn val="ctr"/>
        <c:lblOffset val="500"/>
        <c:noMultiLvlLbl val="0"/>
      </c:catAx>
      <c:valAx>
        <c:axId val="238110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3810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86080586080584E-2"/>
          <c:w val="0.96581943146937188"/>
          <c:h val="0.863247863247863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[0]!graf2</c:f>
              <c:numCache>
                <c:formatCode>#,##0</c:formatCode>
                <c:ptCount val="2"/>
                <c:pt idx="0">
                  <c:v>14.731051344743276</c:v>
                </c:pt>
                <c:pt idx="1">
                  <c:v>10.951526032315977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F-41EB-AA09-1C030F6EF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38134784"/>
        <c:axId val="238136320"/>
      </c:barChart>
      <c:catAx>
        <c:axId val="238134784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136320"/>
        <c:crosses val="autoZero"/>
        <c:auto val="1"/>
        <c:lblAlgn val="ctr"/>
        <c:lblOffset val="500"/>
        <c:noMultiLvlLbl val="0"/>
      </c:catAx>
      <c:valAx>
        <c:axId val="238136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3813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86080586080584E-2"/>
          <c:w val="0.96581943146937188"/>
          <c:h val="0.863247863247863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[0]!graf3</c:f>
              <c:numCache>
                <c:formatCode>#,##0</c:formatCode>
                <c:ptCount val="2"/>
                <c:pt idx="0">
                  <c:v>2.4631594571824929</c:v>
                </c:pt>
                <c:pt idx="1">
                  <c:v>1.5978862413653321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2-489C-B48A-87C7B22D9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38164992"/>
        <c:axId val="238170880"/>
      </c:barChart>
      <c:catAx>
        <c:axId val="238164992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170880"/>
        <c:crosses val="autoZero"/>
        <c:auto val="1"/>
        <c:lblAlgn val="ctr"/>
        <c:lblOffset val="500"/>
        <c:noMultiLvlLbl val="0"/>
      </c:catAx>
      <c:valAx>
        <c:axId val="238170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3816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86080586080584E-2"/>
          <c:w val="0.96581943146937188"/>
          <c:h val="0.863247863247863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_(&quot;R$&quot;* #,##0.00_);_(&quot;R$&quot;* \(#,##0.00\);_(&quot;R$&quot;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[0]!graf5</c:f>
              <c:numCache>
                <c:formatCode>_("R$"* #,##0.00_);_("R$"* \(#,##0.00\);_("R$"* "-"??_);_(@_)</c:formatCode>
                <c:ptCount val="2"/>
                <c:pt idx="0">
                  <c:v>1.6360000000000001</c:v>
                </c:pt>
                <c:pt idx="1">
                  <c:v>2.2280000000000002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F-42E0-BC40-0EFF42FE7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38199552"/>
        <c:axId val="238201088"/>
      </c:barChart>
      <c:catAx>
        <c:axId val="238199552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201088"/>
        <c:crosses val="autoZero"/>
        <c:auto val="1"/>
        <c:lblAlgn val="ctr"/>
        <c:lblOffset val="500"/>
        <c:noMultiLvlLbl val="0"/>
      </c:catAx>
      <c:valAx>
        <c:axId val="238201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3819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86080586080584E-2"/>
          <c:w val="0.96581943146937188"/>
          <c:h val="0.863247863247863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[0]!graf6</c:f>
              <c:numCache>
                <c:formatCode>0.0%</c:formatCode>
                <c:ptCount val="2"/>
                <c:pt idx="0">
                  <c:v>2.8547720000000002E-2</c:v>
                </c:pt>
                <c:pt idx="1">
                  <c:v>3.536885E-2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B-4669-BAFA-82D05B0970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47339264"/>
        <c:axId val="247345152"/>
      </c:barChart>
      <c:catAx>
        <c:axId val="247339264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7345152"/>
        <c:crosses val="autoZero"/>
        <c:auto val="1"/>
        <c:lblAlgn val="ctr"/>
        <c:lblOffset val="500"/>
        <c:noMultiLvlLbl val="0"/>
      </c:catAx>
      <c:valAx>
        <c:axId val="2473451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4733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86080586080584E-2"/>
          <c:w val="0.96581943146937188"/>
          <c:h val="0.863247863247863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81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[0]!graf4</c:f>
              <c:numCache>
                <c:formatCode>0.0%</c:formatCode>
                <c:ptCount val="2"/>
                <c:pt idx="0">
                  <c:v>0.19193726091614985</c:v>
                </c:pt>
                <c:pt idx="1">
                  <c:v>0.11652234680817006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2C0-8C77-379C5ABC0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47373824"/>
        <c:axId val="247375360"/>
      </c:barChart>
      <c:catAx>
        <c:axId val="247373824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7375360"/>
        <c:crosses val="autoZero"/>
        <c:auto val="1"/>
        <c:lblAlgn val="ctr"/>
        <c:lblOffset val="500"/>
        <c:noMultiLvlLbl val="0"/>
      </c:catAx>
      <c:valAx>
        <c:axId val="247375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473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4954492047065E-2"/>
          <c:y val="5.8607993149792481E-2"/>
          <c:w val="0.94063050581928931"/>
          <c:h val="0.776840341765790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[0]!graf7</c:f>
              <c:numCache>
                <c:formatCode>0.0%</c:formatCode>
                <c:ptCount val="2"/>
                <c:pt idx="0">
                  <c:v>0.13602700000000001</c:v>
                </c:pt>
                <c:pt idx="1">
                  <c:v>5.172409E-2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9-4ADF-B94A-8117C4E070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7408128"/>
        <c:axId val="247409664"/>
      </c:barChart>
      <c:catAx>
        <c:axId val="247408128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7409664"/>
        <c:crosses val="autoZero"/>
        <c:auto val="1"/>
        <c:lblAlgn val="ctr"/>
        <c:lblOffset val="500"/>
        <c:noMultiLvlLbl val="0"/>
      </c:catAx>
      <c:valAx>
        <c:axId val="247409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4740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2009456264775406E-2"/>
          <c:w val="0.96581943146937188"/>
          <c:h val="0.8052091360920310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[0]!graf8</c:f>
              <c:numCache>
                <c:formatCode>0.0%</c:formatCode>
                <c:ptCount val="2"/>
                <c:pt idx="0">
                  <c:v>2.539371E-2</c:v>
                </c:pt>
                <c:pt idx="1">
                  <c:v>1.5708860000000002E-2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6-4EA8-9D80-7865EF2F8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7434240"/>
        <c:axId val="247448320"/>
      </c:barChart>
      <c:catAx>
        <c:axId val="247434240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7448320"/>
        <c:crosses val="autoZero"/>
        <c:auto val="1"/>
        <c:lblAlgn val="ctr"/>
        <c:lblOffset val="500"/>
        <c:noMultiLvlLbl val="0"/>
      </c:catAx>
      <c:valAx>
        <c:axId val="247448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4743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2009456264775406E-2"/>
          <c:w val="0.96581943146937188"/>
          <c:h val="0.8052091360920310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Planilha3!$C$14:$C$25</c:f>
              <c:strCache>
                <c:ptCount val="12"/>
                <c:pt idx="0">
                  <c:v>SMTO3</c:v>
                </c:pt>
                <c:pt idx="1">
                  <c:v>SLCE3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[0]!graf9</c:f>
              <c:numCache>
                <c:formatCode>0.0%</c:formatCode>
                <c:ptCount val="2"/>
                <c:pt idx="0">
                  <c:v>0.41125100000000003</c:v>
                </c:pt>
                <c:pt idx="1">
                  <c:v>0.53314539999999999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F-4BCE-AD97-FFF141BCBD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38031616"/>
        <c:axId val="238033152"/>
      </c:barChart>
      <c:catAx>
        <c:axId val="23803161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033152"/>
        <c:crosses val="autoZero"/>
        <c:auto val="1"/>
        <c:lblAlgn val="ctr"/>
        <c:lblOffset val="500"/>
        <c:noMultiLvlLbl val="0"/>
      </c:catAx>
      <c:valAx>
        <c:axId val="2380331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380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0621913786205E-2"/>
          <c:y val="5.86080586080584E-2"/>
          <c:w val="0.96581943146937188"/>
          <c:h val="0.863247863247863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Planilha9!$C$12:$C$21</c:f>
              <c:strCache>
                <c:ptCount val="10"/>
                <c:pt idx="0">
                  <c:v>WEG</c:v>
                </c:pt>
                <c:pt idx="1">
                  <c:v>Via Varejo</c:v>
                </c:pt>
                <c:pt idx="2">
                  <c:v>Petrorio</c:v>
                </c:pt>
                <c:pt idx="3">
                  <c:v>Magazine Luiza</c:v>
                </c:pt>
                <c:pt idx="4">
                  <c:v>B2W</c:v>
                </c:pt>
                <c:pt idx="5">
                  <c:v>Marfrig</c:v>
                </c:pt>
                <c:pt idx="6">
                  <c:v>Camil</c:v>
                </c:pt>
                <c:pt idx="7">
                  <c:v>Eneva</c:v>
                </c:pt>
                <c:pt idx="8">
                  <c:v>Telefônica Oi</c:v>
                </c:pt>
                <c:pt idx="9">
                  <c:v>Júlio Simões Log</c:v>
                </c:pt>
              </c:strCache>
            </c:strRef>
          </c:cat>
          <c:val>
            <c:numRef>
              <c:f>Planilha9!$E$12:$E$21</c:f>
              <c:numCache>
                <c:formatCode>0.0%</c:formatCode>
                <c:ptCount val="10"/>
                <c:pt idx="0">
                  <c:v>2.0305499999999999</c:v>
                </c:pt>
                <c:pt idx="1">
                  <c:v>1.908571</c:v>
                </c:pt>
                <c:pt idx="2">
                  <c:v>1.77871</c:v>
                </c:pt>
                <c:pt idx="3">
                  <c:v>1.6448759999999998</c:v>
                </c:pt>
                <c:pt idx="4">
                  <c:v>1.513083</c:v>
                </c:pt>
                <c:pt idx="5">
                  <c:v>1.3298570000000001</c:v>
                </c:pt>
                <c:pt idx="6">
                  <c:v>1.0019199999999999</c:v>
                </c:pt>
                <c:pt idx="7">
                  <c:v>0.97434900000000002</c:v>
                </c:pt>
                <c:pt idx="8">
                  <c:v>0.95121960000000005</c:v>
                </c:pt>
                <c:pt idx="9">
                  <c:v>0.91408719999999999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0-4AE0-95F5-17FC75DC9B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47491968"/>
        <c:axId val="247506048"/>
      </c:barChart>
      <c:catAx>
        <c:axId val="247491968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7506048"/>
        <c:crosses val="autoZero"/>
        <c:auto val="1"/>
        <c:lblAlgn val="ctr"/>
        <c:lblOffset val="500"/>
        <c:noMultiLvlLbl val="0"/>
      </c:catAx>
      <c:valAx>
        <c:axId val="247506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4749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23579665856215E-3"/>
          <c:y val="5.86080586080584E-2"/>
          <c:w val="0.99540764203341459"/>
          <c:h val="0.863247863247863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FF6699">
                    <a:tint val="66000"/>
                    <a:satMod val="160000"/>
                  </a:srgbClr>
                </a:gs>
                <a:gs pos="50000">
                  <a:srgbClr val="FF6699">
                    <a:tint val="44500"/>
                    <a:satMod val="160000"/>
                  </a:srgbClr>
                </a:gs>
                <a:gs pos="100000">
                  <a:srgbClr val="FF6699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Planilha9!$C$26:$C$35</c:f>
              <c:strCache>
                <c:ptCount val="10"/>
                <c:pt idx="0">
                  <c:v>I. Resseg. do Brasil</c:v>
                </c:pt>
                <c:pt idx="1">
                  <c:v>CVC</c:v>
                </c:pt>
                <c:pt idx="2">
                  <c:v>Embraer</c:v>
                </c:pt>
                <c:pt idx="3">
                  <c:v>Smiles</c:v>
                </c:pt>
                <c:pt idx="4">
                  <c:v>Azul</c:v>
                </c:pt>
                <c:pt idx="5">
                  <c:v>Brasil Foods</c:v>
                </c:pt>
                <c:pt idx="6">
                  <c:v>Gol</c:v>
                </c:pt>
                <c:pt idx="7">
                  <c:v>Cia Hering</c:v>
                </c:pt>
                <c:pt idx="8">
                  <c:v>Ser Educacional</c:v>
                </c:pt>
                <c:pt idx="9">
                  <c:v>Cogna</c:v>
                </c:pt>
              </c:strCache>
            </c:strRef>
          </c:cat>
          <c:val>
            <c:numRef>
              <c:f>Planilha9!$E$26:$E$35</c:f>
              <c:numCache>
                <c:formatCode>0.0%</c:formatCode>
                <c:ptCount val="10"/>
                <c:pt idx="0">
                  <c:v>-0.74555850000000001</c:v>
                </c:pt>
                <c:pt idx="1">
                  <c:v>-0.60288510000000006</c:v>
                </c:pt>
                <c:pt idx="2">
                  <c:v>-0.58634310000000001</c:v>
                </c:pt>
                <c:pt idx="3">
                  <c:v>-0.58141180000000003</c:v>
                </c:pt>
                <c:pt idx="4">
                  <c:v>-0.51933819999999997</c:v>
                </c:pt>
                <c:pt idx="5">
                  <c:v>-0.4960348</c:v>
                </c:pt>
                <c:pt idx="6">
                  <c:v>-0.43378720000000004</c:v>
                </c:pt>
                <c:pt idx="7">
                  <c:v>-0.42119780000000001</c:v>
                </c:pt>
                <c:pt idx="8">
                  <c:v>-0.38752189999999997</c:v>
                </c:pt>
                <c:pt idx="9">
                  <c:v>-0.38410449999999996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C-4118-990F-680578F6B8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48075392"/>
        <c:axId val="248076928"/>
      </c:barChart>
      <c:catAx>
        <c:axId val="248075392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8076928"/>
        <c:crosses val="autoZero"/>
        <c:auto val="1"/>
        <c:lblAlgn val="ctr"/>
        <c:lblOffset val="500"/>
        <c:noMultiLvlLbl val="0"/>
      </c:catAx>
      <c:valAx>
        <c:axId val="248076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crossAx val="24807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D9" fmlaRange="Planilha4!$B$4:$B$36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lanilha11!A1"/><Relationship Id="rId1" Type="http://schemas.openxmlformats.org/officeDocument/2006/relationships/image" Target="../media/image1.png"/><Relationship Id="rId6" Type="http://schemas.openxmlformats.org/officeDocument/2006/relationships/hyperlink" Target="#Planilha9!A1"/><Relationship Id="rId5" Type="http://schemas.openxmlformats.org/officeDocument/2006/relationships/image" Target="../media/image3.png"/><Relationship Id="rId4" Type="http://schemas.openxmlformats.org/officeDocument/2006/relationships/hyperlink" Target="#Planilha3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MENU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0" Type="http://schemas.openxmlformats.org/officeDocument/2006/relationships/image" Target="../media/image5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4.pn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11</xdr:row>
      <xdr:rowOff>9525</xdr:rowOff>
    </xdr:from>
    <xdr:to>
      <xdr:col>19</xdr:col>
      <xdr:colOff>209549</xdr:colOff>
      <xdr:row>18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00524" y="2295525"/>
          <a:ext cx="7591425" cy="1466850"/>
        </a:xfrm>
        <a:prstGeom prst="rect">
          <a:avLst/>
        </a:prstGeom>
        <a:solidFill>
          <a:srgbClr val="0000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14000"/>
            </a:lnSpc>
          </a:pPr>
          <a:r>
            <a:rPr lang="pt-BR" sz="1400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Com ela, você pode analisar os principais indicadores de mercado, dados financeiros e rentabilidade das ações mais líquidas da Bolsa de Valores de São Paulo. </a:t>
          </a:r>
          <a:r>
            <a:rPr lang="pt-BR" sz="1400" b="1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Você receberá, ao final de cada semana</a:t>
          </a:r>
          <a:r>
            <a:rPr lang="pt-BR" sz="1400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, dados atualizados das principais empresas listadas no mercado para </a:t>
          </a:r>
          <a:r>
            <a:rPr lang="pt-BR" sz="1400" b="1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auxiliar você na sua tomada de decisão em investir melhor em renda variável.</a:t>
          </a:r>
        </a:p>
      </xdr:txBody>
    </xdr:sp>
    <xdr:clientData/>
  </xdr:twoCellAnchor>
  <xdr:twoCellAnchor>
    <xdr:from>
      <xdr:col>7</xdr:col>
      <xdr:colOff>123825</xdr:colOff>
      <xdr:row>17</xdr:row>
      <xdr:rowOff>180975</xdr:rowOff>
    </xdr:from>
    <xdr:to>
      <xdr:col>19</xdr:col>
      <xdr:colOff>152400</xdr:colOff>
      <xdr:row>23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91025" y="4162425"/>
          <a:ext cx="7343775" cy="990600"/>
        </a:xfrm>
        <a:prstGeom prst="rect">
          <a:avLst/>
        </a:prstGeom>
        <a:solidFill>
          <a:srgbClr val="0000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14000"/>
            </a:lnSpc>
          </a:pPr>
          <a:r>
            <a:rPr lang="pt-BR" sz="1400" b="0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Para</a:t>
          </a:r>
          <a:r>
            <a:rPr lang="pt-BR" sz="1400" b="0" baseline="0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 melhorar suas análises, incluímos as médias setorias (17 setores ao total), além de 4 índices de ações: Ibovespa, IBrX 100, Small Caps e Dividendos! </a:t>
          </a:r>
          <a:endParaRPr lang="pt-BR" sz="1400" b="1">
            <a:ln>
              <a:noFill/>
            </a:ln>
            <a:solidFill>
              <a:schemeClr val="bg1"/>
            </a:solidFill>
            <a:latin typeface="Uni Neue Regular" pitchFamily="50" charset="0"/>
          </a:endParaRPr>
        </a:p>
      </xdr:txBody>
    </xdr:sp>
    <xdr:clientData/>
  </xdr:twoCellAnchor>
  <xdr:twoCellAnchor>
    <xdr:from>
      <xdr:col>9</xdr:col>
      <xdr:colOff>247651</xdr:colOff>
      <xdr:row>21</xdr:row>
      <xdr:rowOff>85725</xdr:rowOff>
    </xdr:from>
    <xdr:to>
      <xdr:col>16</xdr:col>
      <xdr:colOff>400051</xdr:colOff>
      <xdr:row>23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34051" y="4276725"/>
          <a:ext cx="4419600" cy="409575"/>
        </a:xfrm>
        <a:prstGeom prst="rect">
          <a:avLst/>
        </a:prstGeom>
        <a:solidFill>
          <a:srgbClr val="0000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14000"/>
            </a:lnSpc>
          </a:pPr>
          <a:r>
            <a:rPr lang="pt-BR" sz="1200" b="0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Todas as informações são coletadas do terminal Bloomberg.</a:t>
          </a:r>
          <a:endParaRPr lang="pt-BR" sz="1200" b="1">
            <a:ln>
              <a:noFill/>
            </a:ln>
            <a:solidFill>
              <a:schemeClr val="bg1"/>
            </a:solidFill>
            <a:latin typeface="Uni Neue Regular" pitchFamily="50" charset="0"/>
          </a:endParaRPr>
        </a:p>
      </xdr:txBody>
    </xdr:sp>
    <xdr:clientData/>
  </xdr:twoCellAnchor>
  <xdr:twoCellAnchor editAs="oneCell">
    <xdr:from>
      <xdr:col>10</xdr:col>
      <xdr:colOff>504825</xdr:colOff>
      <xdr:row>1</xdr:row>
      <xdr:rowOff>142875</xdr:rowOff>
    </xdr:from>
    <xdr:to>
      <xdr:col>15</xdr:col>
      <xdr:colOff>85725</xdr:colOff>
      <xdr:row>4</xdr:row>
      <xdr:rowOff>190500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523875"/>
          <a:ext cx="2628900" cy="619125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24</xdr:row>
      <xdr:rowOff>130950</xdr:rowOff>
    </xdr:from>
    <xdr:to>
      <xdr:col>13</xdr:col>
      <xdr:colOff>371475</xdr:colOff>
      <xdr:row>27</xdr:row>
      <xdr:rowOff>35700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5445900"/>
          <a:ext cx="1905000" cy="476250"/>
        </a:xfrm>
        <a:prstGeom prst="rect">
          <a:avLst/>
        </a:prstGeom>
      </xdr:spPr>
    </xdr:pic>
    <xdr:clientData/>
  </xdr:twoCellAnchor>
  <xdr:twoCellAnchor>
    <xdr:from>
      <xdr:col>8</xdr:col>
      <xdr:colOff>504826</xdr:colOff>
      <xdr:row>6</xdr:row>
      <xdr:rowOff>161925</xdr:rowOff>
    </xdr:from>
    <xdr:to>
      <xdr:col>17</xdr:col>
      <xdr:colOff>47626</xdr:colOff>
      <xdr:row>11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381626" y="1495425"/>
          <a:ext cx="5029200" cy="800100"/>
        </a:xfrm>
        <a:prstGeom prst="rect">
          <a:avLst/>
        </a:prstGeom>
        <a:solidFill>
          <a:srgbClr val="0000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14000"/>
            </a:lnSpc>
          </a:pPr>
          <a:r>
            <a:rPr lang="pt-BR" sz="1800" b="1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Bem vindo ao Equity Map:</a:t>
          </a:r>
        </a:p>
        <a:p>
          <a:pPr algn="ctr">
            <a:lnSpc>
              <a:spcPct val="114000"/>
            </a:lnSpc>
          </a:pPr>
          <a:r>
            <a:rPr lang="pt-BR" sz="1800" b="1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a ferramenta</a:t>
          </a:r>
          <a:r>
            <a:rPr lang="pt-BR" sz="1800" b="1" baseline="0">
              <a:ln>
                <a:noFill/>
              </a:ln>
              <a:solidFill>
                <a:schemeClr val="bg1"/>
              </a:solidFill>
              <a:latin typeface="Uni Neue Regular" pitchFamily="50" charset="0"/>
            </a:rPr>
            <a:t> de análise de ações da Necton!</a:t>
          </a:r>
          <a:endParaRPr lang="pt-BR" sz="1800" b="1">
            <a:ln>
              <a:noFill/>
            </a:ln>
            <a:solidFill>
              <a:schemeClr val="bg1"/>
            </a:solidFill>
            <a:latin typeface="Uni Neue Regular" pitchFamily="50" charset="0"/>
          </a:endParaRPr>
        </a:p>
      </xdr:txBody>
    </xdr:sp>
    <xdr:clientData/>
  </xdr:twoCellAnchor>
  <xdr:twoCellAnchor editAs="oneCell">
    <xdr:from>
      <xdr:col>14</xdr:col>
      <xdr:colOff>38100</xdr:colOff>
      <xdr:row>24</xdr:row>
      <xdr:rowOff>130950</xdr:rowOff>
    </xdr:from>
    <xdr:to>
      <xdr:col>17</xdr:col>
      <xdr:colOff>114300</xdr:colOff>
      <xdr:row>27</xdr:row>
      <xdr:rowOff>35700</xdr:rowOff>
    </xdr:to>
    <xdr:pic>
      <xdr:nvPicPr>
        <xdr:cNvPr id="9" name="Imagem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5445900"/>
          <a:ext cx="1905000" cy="476250"/>
        </a:xfrm>
        <a:prstGeom prst="rect">
          <a:avLst/>
        </a:prstGeom>
      </xdr:spPr>
    </xdr:pic>
    <xdr:clientData/>
  </xdr:twoCellAnchor>
  <xdr:twoCellAnchor>
    <xdr:from>
      <xdr:col>11</xdr:col>
      <xdr:colOff>447677</xdr:colOff>
      <xdr:row>28</xdr:row>
      <xdr:rowOff>105937</xdr:rowOff>
    </xdr:from>
    <xdr:to>
      <xdr:col>15</xdr:col>
      <xdr:colOff>542927</xdr:colOff>
      <xdr:row>31</xdr:row>
      <xdr:rowOff>3562</xdr:rowOff>
    </xdr:to>
    <xdr:grpSp>
      <xdr:nvGrpSpPr>
        <xdr:cNvPr id="19" name="Agrupar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7153277" y="5992387"/>
          <a:ext cx="2533650" cy="469125"/>
          <a:chOff x="7067552" y="6131700"/>
          <a:chExt cx="2533650" cy="469125"/>
        </a:xfrm>
      </xdr:grpSpPr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1" r="67500"/>
          <a:stretch/>
        </xdr:blipFill>
        <xdr:spPr>
          <a:xfrm>
            <a:off x="8324850" y="6134100"/>
            <a:ext cx="619125" cy="466725"/>
          </a:xfrm>
          <a:prstGeom prst="rect">
            <a:avLst/>
          </a:prstGeom>
        </xdr:spPr>
      </xdr:pic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067552" y="6131700"/>
            <a:ext cx="2533650" cy="466725"/>
            <a:chOff x="7067552" y="6131700"/>
            <a:chExt cx="2533650" cy="466725"/>
          </a:xfrm>
        </xdr:grpSpPr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7067552" y="6131700"/>
              <a:ext cx="2533650" cy="466725"/>
              <a:chOff x="11582400" y="6079331"/>
              <a:chExt cx="2407806" cy="466725"/>
            </a:xfrm>
          </xdr:grpSpPr>
          <xdr:pic>
            <xdr:nvPicPr>
              <xdr:cNvPr id="10" name="Imagem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r="66000" b="2001"/>
              <a:stretch/>
            </xdr:blipFill>
            <xdr:spPr>
              <a:xfrm>
                <a:off x="11582400" y="6079331"/>
                <a:ext cx="647700" cy="466725"/>
              </a:xfrm>
              <a:prstGeom prst="rect">
                <a:avLst/>
              </a:prstGeom>
            </xdr:spPr>
          </xdr:pic>
          <xdr:pic>
            <xdr:nvPicPr>
              <xdr:cNvPr id="12" name="Imagem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001" r="67500"/>
              <a:stretch/>
            </xdr:blipFill>
            <xdr:spPr>
              <a:xfrm>
                <a:off x="12182475" y="6079331"/>
                <a:ext cx="619125" cy="466725"/>
              </a:xfrm>
              <a:prstGeom prst="rect">
                <a:avLst/>
              </a:prstGeom>
            </xdr:spPr>
          </xdr:pic>
          <xdr:pic>
            <xdr:nvPicPr>
              <xdr:cNvPr id="13" name="Imagem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66500" t="2001"/>
              <a:stretch/>
            </xdr:blipFill>
            <xdr:spPr>
              <a:xfrm>
                <a:off x="13352031" y="6079331"/>
                <a:ext cx="638175" cy="466725"/>
              </a:xfrm>
              <a:prstGeom prst="rect">
                <a:avLst/>
              </a:prstGeom>
            </xdr:spPr>
          </xdr:pic>
        </xdr:grpSp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7343775" y="6191251"/>
              <a:ext cx="2171699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900" b="1">
                  <a:solidFill>
                    <a:srgbClr val="0000FF"/>
                  </a:solidFill>
                </a:rPr>
                <a:t>Destaques</a:t>
              </a:r>
              <a:r>
                <a:rPr lang="pt-BR" sz="1900" b="1" baseline="0">
                  <a:solidFill>
                    <a:srgbClr val="0000FF"/>
                  </a:solidFill>
                </a:rPr>
                <a:t> no Ano </a:t>
              </a:r>
              <a:endParaRPr lang="pt-BR" sz="1900" b="1">
                <a:solidFill>
                  <a:srgbClr val="0000FF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104775</xdr:rowOff>
    </xdr:from>
    <xdr:to>
      <xdr:col>2</xdr:col>
      <xdr:colOff>1428750</xdr:colOff>
      <xdr:row>5</xdr:row>
      <xdr:rowOff>66675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38125" y="485775"/>
          <a:ext cx="2695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600" b="1">
              <a:solidFill>
                <a:srgbClr val="0000FF"/>
              </a:solidFill>
            </a:rPr>
            <a:t>EQUITY</a:t>
          </a:r>
          <a:r>
            <a:rPr lang="pt-BR" sz="3600" b="1" baseline="0">
              <a:solidFill>
                <a:srgbClr val="0000FF"/>
              </a:solidFill>
            </a:rPr>
            <a:t> MAP</a:t>
          </a:r>
          <a:endParaRPr lang="pt-BR" sz="3600" b="1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9</xdr:col>
      <xdr:colOff>1181100</xdr:colOff>
      <xdr:row>0</xdr:row>
      <xdr:rowOff>123825</xdr:rowOff>
    </xdr:from>
    <xdr:to>
      <xdr:col>14</xdr:col>
      <xdr:colOff>1043194</xdr:colOff>
      <xdr:row>10</xdr:row>
      <xdr:rowOff>1022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70"/>
        <a:stretch/>
      </xdr:blipFill>
      <xdr:spPr>
        <a:xfrm>
          <a:off x="11668125" y="123825"/>
          <a:ext cx="6300994" cy="1829822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</xdr:row>
      <xdr:rowOff>161925</xdr:rowOff>
    </xdr:from>
    <xdr:to>
      <xdr:col>2</xdr:col>
      <xdr:colOff>180976</xdr:colOff>
      <xdr:row>7</xdr:row>
      <xdr:rowOff>19050</xdr:rowOff>
    </xdr:to>
    <xdr:sp macro="" textlink="">
      <xdr:nvSpPr>
        <xdr:cNvPr id="16" name="CaixaDeText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23850" y="1114425"/>
          <a:ext cx="1362076" cy="247650"/>
        </a:xfrm>
        <a:prstGeom prst="roundRect">
          <a:avLst/>
        </a:prstGeom>
        <a:solidFill>
          <a:srgbClr val="00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bg1"/>
              </a:solidFill>
            </a:rPr>
            <a:t>INÍCIO</a:t>
          </a:r>
        </a:p>
        <a:p>
          <a:endParaRPr lang="pt-BR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31</xdr:row>
      <xdr:rowOff>171450</xdr:rowOff>
    </xdr:from>
    <xdr:to>
      <xdr:col>5</xdr:col>
      <xdr:colOff>695325</xdr:colOff>
      <xdr:row>46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31</xdr:row>
      <xdr:rowOff>152400</xdr:rowOff>
    </xdr:from>
    <xdr:to>
      <xdr:col>10</xdr:col>
      <xdr:colOff>828675</xdr:colOff>
      <xdr:row>45</xdr:row>
      <xdr:rowOff>171450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31</xdr:row>
      <xdr:rowOff>171450</xdr:rowOff>
    </xdr:from>
    <xdr:to>
      <xdr:col>15</xdr:col>
      <xdr:colOff>809625</xdr:colOff>
      <xdr:row>46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161925</xdr:colOff>
      <xdr:row>51</xdr:row>
      <xdr:rowOff>142875</xdr:rowOff>
    </xdr:from>
    <xdr:to>
      <xdr:col>10</xdr:col>
      <xdr:colOff>781050</xdr:colOff>
      <xdr:row>65</xdr:row>
      <xdr:rowOff>161925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142875</xdr:colOff>
      <xdr:row>51</xdr:row>
      <xdr:rowOff>142875</xdr:rowOff>
    </xdr:from>
    <xdr:to>
      <xdr:col>15</xdr:col>
      <xdr:colOff>762000</xdr:colOff>
      <xdr:row>65</xdr:row>
      <xdr:rowOff>161925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123825</xdr:colOff>
      <xdr:row>51</xdr:row>
      <xdr:rowOff>142875</xdr:rowOff>
    </xdr:from>
    <xdr:to>
      <xdr:col>5</xdr:col>
      <xdr:colOff>676275</xdr:colOff>
      <xdr:row>65</xdr:row>
      <xdr:rowOff>161925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114300</xdr:colOff>
      <xdr:row>70</xdr:row>
      <xdr:rowOff>180975</xdr:rowOff>
    </xdr:from>
    <xdr:to>
      <xdr:col>5</xdr:col>
      <xdr:colOff>666750</xdr:colOff>
      <xdr:row>84</xdr:row>
      <xdr:rowOff>180975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152400</xdr:colOff>
      <xdr:row>70</xdr:row>
      <xdr:rowOff>180975</xdr:rowOff>
    </xdr:from>
    <xdr:to>
      <xdr:col>10</xdr:col>
      <xdr:colOff>771525</xdr:colOff>
      <xdr:row>84</xdr:row>
      <xdr:rowOff>180975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152400</xdr:colOff>
      <xdr:row>70</xdr:row>
      <xdr:rowOff>180975</xdr:rowOff>
    </xdr:from>
    <xdr:to>
      <xdr:col>15</xdr:col>
      <xdr:colOff>771525</xdr:colOff>
      <xdr:row>84</xdr:row>
      <xdr:rowOff>180975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104775</xdr:colOff>
      <xdr:row>134</xdr:row>
      <xdr:rowOff>11319</xdr:rowOff>
    </xdr:from>
    <xdr:to>
      <xdr:col>9</xdr:col>
      <xdr:colOff>800100</xdr:colOff>
      <xdr:row>139</xdr:row>
      <xdr:rowOff>8310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7651619"/>
          <a:ext cx="8010525" cy="752187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0</xdr:row>
      <xdr:rowOff>114300</xdr:rowOff>
    </xdr:from>
    <xdr:to>
      <xdr:col>16</xdr:col>
      <xdr:colOff>4969</xdr:colOff>
      <xdr:row>9</xdr:row>
      <xdr:rowOff>181997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70"/>
        <a:stretch/>
      </xdr:blipFill>
      <xdr:spPr>
        <a:xfrm>
          <a:off x="7800975" y="114300"/>
          <a:ext cx="6300994" cy="1829822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</xdr:row>
      <xdr:rowOff>66675</xdr:rowOff>
    </xdr:from>
    <xdr:to>
      <xdr:col>8</xdr:col>
      <xdr:colOff>533401</xdr:colOff>
      <xdr:row>5</xdr:row>
      <xdr:rowOff>28575</xdr:rowOff>
    </xdr:to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38100" y="447675"/>
          <a:ext cx="7277101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600" b="1">
              <a:solidFill>
                <a:srgbClr val="0000FF"/>
              </a:solidFill>
            </a:rPr>
            <a:t>  Análise Setorial </a:t>
          </a:r>
        </a:p>
      </xdr:txBody>
    </xdr:sp>
    <xdr:clientData/>
  </xdr:twoCellAnchor>
  <xdr:twoCellAnchor>
    <xdr:from>
      <xdr:col>0</xdr:col>
      <xdr:colOff>333374</xdr:colOff>
      <xdr:row>5</xdr:row>
      <xdr:rowOff>104776</xdr:rowOff>
    </xdr:from>
    <xdr:to>
      <xdr:col>2</xdr:col>
      <xdr:colOff>200025</xdr:colOff>
      <xdr:row>6</xdr:row>
      <xdr:rowOff>161926</xdr:rowOff>
    </xdr:to>
    <xdr:sp macro="" textlink="">
      <xdr:nvSpPr>
        <xdr:cNvPr id="32" name="CaixaDeTexto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333374" y="1057276"/>
          <a:ext cx="1362076" cy="247650"/>
        </a:xfrm>
        <a:prstGeom prst="roundRect">
          <a:avLst/>
        </a:prstGeom>
        <a:solidFill>
          <a:srgbClr val="00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bg1"/>
              </a:solidFill>
            </a:rPr>
            <a:t>INÍCIO</a:t>
          </a:r>
        </a:p>
        <a:p>
          <a:endParaRPr lang="pt-BR" sz="11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8</xdr:row>
          <xdr:rowOff>28575</xdr:rowOff>
        </xdr:from>
        <xdr:to>
          <xdr:col>5</xdr:col>
          <xdr:colOff>9525</xdr:colOff>
          <xdr:row>9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581025</xdr:colOff>
      <xdr:row>0</xdr:row>
      <xdr:rowOff>38100</xdr:rowOff>
    </xdr:from>
    <xdr:to>
      <xdr:col>18</xdr:col>
      <xdr:colOff>557419</xdr:colOff>
      <xdr:row>7</xdr:row>
      <xdr:rowOff>77222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77" t="7647"/>
        <a:stretch/>
      </xdr:blipFill>
      <xdr:spPr>
        <a:xfrm>
          <a:off x="9458325" y="38100"/>
          <a:ext cx="4853194" cy="1772672"/>
        </a:xfrm>
        <a:prstGeom prst="rect">
          <a:avLst/>
        </a:prstGeom>
      </xdr:spPr>
    </xdr:pic>
    <xdr:clientData/>
  </xdr:twoCellAnchor>
  <xdr:twoCellAnchor>
    <xdr:from>
      <xdr:col>7</xdr:col>
      <xdr:colOff>114299</xdr:colOff>
      <xdr:row>9</xdr:row>
      <xdr:rowOff>180974</xdr:rowOff>
    </xdr:from>
    <xdr:to>
      <xdr:col>19</xdr:col>
      <xdr:colOff>161925</xdr:colOff>
      <xdr:row>23</xdr:row>
      <xdr:rowOff>9526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95249</xdr:colOff>
      <xdr:row>24</xdr:row>
      <xdr:rowOff>28575</xdr:rowOff>
    </xdr:from>
    <xdr:to>
      <xdr:col>19</xdr:col>
      <xdr:colOff>66675</xdr:colOff>
      <xdr:row>37</xdr:row>
      <xdr:rowOff>66677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542924</xdr:colOff>
      <xdr:row>6</xdr:row>
      <xdr:rowOff>180975</xdr:rowOff>
    </xdr:from>
    <xdr:to>
      <xdr:col>10</xdr:col>
      <xdr:colOff>28575</xdr:colOff>
      <xdr:row>7</xdr:row>
      <xdr:rowOff>123825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42924" y="1323975"/>
          <a:ext cx="7277101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6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pt-BR" sz="3600" b="1">
              <a:solidFill>
                <a:srgbClr val="0000FF"/>
              </a:solidFill>
            </a:rPr>
            <a:t>MAIORES VARIAÇÕES NO ANO</a:t>
          </a:r>
        </a:p>
      </xdr:txBody>
    </xdr:sp>
    <xdr:clientData/>
  </xdr:twoCellAnchor>
  <xdr:twoCellAnchor editAs="oneCell">
    <xdr:from>
      <xdr:col>1</xdr:col>
      <xdr:colOff>238125</xdr:colOff>
      <xdr:row>42</xdr:row>
      <xdr:rowOff>95250</xdr:rowOff>
    </xdr:from>
    <xdr:to>
      <xdr:col>9</xdr:col>
      <xdr:colOff>590550</xdr:colOff>
      <xdr:row>46</xdr:row>
      <xdr:rowOff>85437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991600"/>
          <a:ext cx="8010525" cy="7521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1362076</xdr:colOff>
      <xdr:row>5</xdr:row>
      <xdr:rowOff>57150</xdr:rowOff>
    </xdr:to>
    <xdr:sp macro="" textlink="">
      <xdr:nvSpPr>
        <xdr:cNvPr id="12" name="CaixaDeText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876300" y="762000"/>
          <a:ext cx="1362076" cy="247650"/>
        </a:xfrm>
        <a:prstGeom prst="roundRect">
          <a:avLst/>
        </a:prstGeom>
        <a:solidFill>
          <a:srgbClr val="00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bg1"/>
              </a:solidFill>
            </a:rPr>
            <a:t>INÍCIO</a:t>
          </a:r>
        </a:p>
        <a:p>
          <a:endParaRPr lang="pt-BR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4:J179"/>
  <sheetViews>
    <sheetView workbookViewId="0">
      <selection activeCell="B30" sqref="B30"/>
    </sheetView>
  </sheetViews>
  <sheetFormatPr defaultRowHeight="15" x14ac:dyDescent="0.25"/>
  <cols>
    <col min="2" max="2" width="27.7109375" bestFit="1" customWidth="1"/>
    <col min="4" max="4" width="9.140625" style="25"/>
    <col min="6" max="10" width="9.140625" style="21"/>
  </cols>
  <sheetData>
    <row r="4" spans="2:8" x14ac:dyDescent="0.25">
      <c r="B4" s="4" t="s">
        <v>434</v>
      </c>
      <c r="C4" s="5">
        <v>1</v>
      </c>
      <c r="D4" s="23"/>
      <c r="F4" s="18"/>
      <c r="G4" s="19"/>
      <c r="H4" s="20"/>
    </row>
    <row r="5" spans="2:8" x14ac:dyDescent="0.25">
      <c r="B5" s="7" t="s">
        <v>317</v>
      </c>
      <c r="C5" s="5">
        <v>2</v>
      </c>
      <c r="D5" s="23"/>
      <c r="F5" s="18"/>
      <c r="G5" s="19"/>
      <c r="H5" s="20"/>
    </row>
    <row r="6" spans="2:8" x14ac:dyDescent="0.25">
      <c r="B6" s="4" t="s">
        <v>304</v>
      </c>
      <c r="C6" s="5">
        <v>3</v>
      </c>
      <c r="D6" s="23"/>
      <c r="F6" s="18"/>
      <c r="G6" s="19"/>
      <c r="H6" s="20"/>
    </row>
    <row r="7" spans="2:8" x14ac:dyDescent="0.25">
      <c r="B7" s="4" t="s">
        <v>39</v>
      </c>
      <c r="C7" s="5">
        <v>4</v>
      </c>
      <c r="D7" s="23"/>
      <c r="F7" s="18"/>
      <c r="G7" s="19"/>
      <c r="H7" s="20"/>
    </row>
    <row r="8" spans="2:8" x14ac:dyDescent="0.25">
      <c r="B8" s="7" t="s">
        <v>47</v>
      </c>
      <c r="C8" s="5">
        <v>5</v>
      </c>
      <c r="D8" s="23"/>
      <c r="F8" s="18"/>
      <c r="G8" s="19"/>
      <c r="H8" s="20"/>
    </row>
    <row r="9" spans="2:8" x14ac:dyDescent="0.25">
      <c r="B9" s="4" t="s">
        <v>56</v>
      </c>
      <c r="C9" s="5">
        <v>6</v>
      </c>
      <c r="D9" s="23"/>
      <c r="F9" s="18"/>
      <c r="G9" s="19"/>
      <c r="H9" s="20"/>
    </row>
    <row r="10" spans="2:8" x14ac:dyDescent="0.25">
      <c r="B10" s="7" t="s">
        <v>302</v>
      </c>
      <c r="C10" s="5">
        <v>7</v>
      </c>
      <c r="D10" s="23"/>
      <c r="F10" s="18"/>
      <c r="G10" s="19"/>
      <c r="H10" s="20"/>
    </row>
    <row r="11" spans="2:8" x14ac:dyDescent="0.25">
      <c r="B11" s="7" t="s">
        <v>73</v>
      </c>
      <c r="C11" s="5">
        <v>8</v>
      </c>
      <c r="D11" s="23"/>
      <c r="F11" s="18"/>
      <c r="G11" s="19"/>
      <c r="H11" s="20"/>
    </row>
    <row r="12" spans="2:8" x14ac:dyDescent="0.25">
      <c r="B12" s="4" t="s">
        <v>442</v>
      </c>
      <c r="C12" s="5">
        <v>9</v>
      </c>
      <c r="D12" s="23"/>
      <c r="F12" s="18"/>
      <c r="G12" s="19"/>
      <c r="H12" s="20"/>
    </row>
    <row r="13" spans="2:8" x14ac:dyDescent="0.25">
      <c r="B13" s="7" t="s">
        <v>86</v>
      </c>
      <c r="C13" s="5">
        <v>10</v>
      </c>
      <c r="D13" s="23"/>
      <c r="F13" s="18"/>
      <c r="G13" s="19"/>
      <c r="H13" s="20"/>
    </row>
    <row r="14" spans="2:8" x14ac:dyDescent="0.25">
      <c r="B14" s="4" t="s">
        <v>91</v>
      </c>
      <c r="C14" s="5">
        <v>11</v>
      </c>
      <c r="D14" s="23"/>
      <c r="F14" s="18"/>
      <c r="G14" s="19"/>
      <c r="H14" s="20"/>
    </row>
    <row r="15" spans="2:8" x14ac:dyDescent="0.25">
      <c r="B15" s="7" t="s">
        <v>108</v>
      </c>
      <c r="C15" s="5">
        <v>12</v>
      </c>
      <c r="D15" s="23"/>
      <c r="F15" s="18"/>
      <c r="G15" s="19"/>
      <c r="H15" s="20"/>
    </row>
    <row r="16" spans="2:8" x14ac:dyDescent="0.25">
      <c r="B16" s="4" t="s">
        <v>115</v>
      </c>
      <c r="C16" s="5">
        <v>13</v>
      </c>
      <c r="D16" s="23"/>
      <c r="F16" s="18"/>
      <c r="G16" s="19"/>
      <c r="H16" s="20"/>
    </row>
    <row r="17" spans="2:8" x14ac:dyDescent="0.25">
      <c r="B17" s="7" t="s">
        <v>438</v>
      </c>
      <c r="C17" s="5">
        <v>14</v>
      </c>
      <c r="D17" s="23"/>
      <c r="F17" s="18"/>
      <c r="G17" s="19"/>
      <c r="H17" s="20"/>
    </row>
    <row r="18" spans="2:8" x14ac:dyDescent="0.25">
      <c r="B18" s="4" t="s">
        <v>439</v>
      </c>
      <c r="C18" s="5">
        <v>15</v>
      </c>
      <c r="D18" s="23"/>
      <c r="F18" s="18"/>
      <c r="G18" s="19"/>
      <c r="H18" s="20"/>
    </row>
    <row r="19" spans="2:8" x14ac:dyDescent="0.25">
      <c r="B19" s="7" t="s">
        <v>440</v>
      </c>
      <c r="C19" s="5">
        <v>16</v>
      </c>
      <c r="D19" s="23"/>
      <c r="F19" s="18"/>
      <c r="G19" s="19"/>
      <c r="H19" s="20"/>
    </row>
    <row r="20" spans="2:8" x14ac:dyDescent="0.25">
      <c r="B20" s="4" t="s">
        <v>441</v>
      </c>
      <c r="C20" s="5">
        <v>17</v>
      </c>
      <c r="D20" s="23"/>
      <c r="F20" s="18"/>
      <c r="G20" s="19"/>
      <c r="H20" s="20"/>
    </row>
    <row r="21" spans="2:8" x14ac:dyDescent="0.25">
      <c r="B21" s="7" t="s">
        <v>156</v>
      </c>
      <c r="C21" s="5">
        <v>18</v>
      </c>
      <c r="D21" s="23"/>
      <c r="F21" s="18"/>
      <c r="G21" s="19"/>
      <c r="H21" s="20"/>
    </row>
    <row r="22" spans="2:8" x14ac:dyDescent="0.25">
      <c r="B22" s="4" t="s">
        <v>163</v>
      </c>
      <c r="C22" s="5">
        <v>19</v>
      </c>
      <c r="D22" s="23"/>
      <c r="F22" s="18"/>
      <c r="G22" s="19"/>
      <c r="H22" s="20"/>
    </row>
    <row r="23" spans="2:8" x14ac:dyDescent="0.25">
      <c r="B23" s="7" t="s">
        <v>303</v>
      </c>
      <c r="C23" s="5">
        <v>20</v>
      </c>
      <c r="D23" s="23"/>
      <c r="F23" s="18"/>
      <c r="G23" s="19"/>
      <c r="H23" s="20"/>
    </row>
    <row r="24" spans="2:8" x14ac:dyDescent="0.25">
      <c r="B24" s="4" t="s">
        <v>435</v>
      </c>
      <c r="C24" s="5">
        <v>21</v>
      </c>
      <c r="D24" s="23"/>
      <c r="F24" s="18"/>
      <c r="G24" s="19"/>
      <c r="H24" s="20"/>
    </row>
    <row r="25" spans="2:8" x14ac:dyDescent="0.25">
      <c r="B25" s="7" t="s">
        <v>186</v>
      </c>
      <c r="C25" s="5">
        <v>22</v>
      </c>
      <c r="D25" s="23"/>
      <c r="F25" s="18"/>
      <c r="G25" s="19"/>
      <c r="H25" s="20"/>
    </row>
    <row r="26" spans="2:8" x14ac:dyDescent="0.25">
      <c r="B26" s="4" t="s">
        <v>191</v>
      </c>
      <c r="C26" s="5">
        <v>23</v>
      </c>
      <c r="D26" s="23"/>
      <c r="F26" s="18"/>
      <c r="G26" s="19"/>
      <c r="H26" s="20"/>
    </row>
    <row r="27" spans="2:8" x14ac:dyDescent="0.25">
      <c r="B27" s="7" t="s">
        <v>196</v>
      </c>
      <c r="C27" s="5">
        <v>24</v>
      </c>
      <c r="D27" s="23"/>
      <c r="F27" s="18"/>
      <c r="G27" s="19"/>
      <c r="H27" s="20"/>
    </row>
    <row r="28" spans="2:8" x14ac:dyDescent="0.25">
      <c r="B28" s="4" t="s">
        <v>213</v>
      </c>
      <c r="C28" s="5">
        <v>25</v>
      </c>
      <c r="D28" s="23"/>
      <c r="F28" s="18"/>
      <c r="G28" s="19"/>
      <c r="H28" s="20"/>
    </row>
    <row r="29" spans="2:8" x14ac:dyDescent="0.25">
      <c r="B29" s="7" t="s">
        <v>220</v>
      </c>
      <c r="C29" s="5">
        <v>26</v>
      </c>
      <c r="D29" s="23"/>
      <c r="F29" s="18"/>
      <c r="G29" s="19"/>
      <c r="H29" s="20"/>
    </row>
    <row r="30" spans="2:8" x14ac:dyDescent="0.25">
      <c r="B30" s="7" t="s">
        <v>231</v>
      </c>
      <c r="C30" s="5">
        <v>27</v>
      </c>
      <c r="D30" s="23"/>
      <c r="F30" s="18"/>
      <c r="G30" s="19"/>
      <c r="H30" s="20"/>
    </row>
    <row r="31" spans="2:8" x14ac:dyDescent="0.25">
      <c r="B31" s="4" t="s">
        <v>240</v>
      </c>
      <c r="C31" s="5">
        <v>28</v>
      </c>
      <c r="D31" s="23"/>
      <c r="F31" s="18"/>
      <c r="G31" s="19"/>
      <c r="H31" s="20"/>
    </row>
    <row r="32" spans="2:8" x14ac:dyDescent="0.25">
      <c r="B32" s="7" t="s">
        <v>247</v>
      </c>
      <c r="C32" s="5">
        <v>29</v>
      </c>
      <c r="D32" s="23"/>
      <c r="F32" s="18"/>
      <c r="G32" s="19"/>
      <c r="H32" s="20"/>
    </row>
    <row r="33" spans="1:8" x14ac:dyDescent="0.25">
      <c r="B33" s="4" t="s">
        <v>255</v>
      </c>
      <c r="C33" s="5">
        <v>30</v>
      </c>
      <c r="D33" s="23"/>
      <c r="F33" s="18"/>
      <c r="G33" s="19"/>
      <c r="H33" s="20"/>
    </row>
    <row r="34" spans="1:8" x14ac:dyDescent="0.25">
      <c r="B34" s="7" t="s">
        <v>262</v>
      </c>
      <c r="C34" s="5">
        <v>31</v>
      </c>
      <c r="D34" s="23"/>
      <c r="F34" s="18"/>
      <c r="G34" s="19"/>
      <c r="H34" s="20"/>
    </row>
    <row r="35" spans="1:8" x14ac:dyDescent="0.25">
      <c r="B35" s="7" t="s">
        <v>269</v>
      </c>
      <c r="C35" s="5">
        <v>32</v>
      </c>
      <c r="D35" s="23"/>
      <c r="F35" s="18"/>
      <c r="G35" s="19"/>
      <c r="H35" s="20"/>
    </row>
    <row r="36" spans="1:8" x14ac:dyDescent="0.25">
      <c r="B36" s="4" t="s">
        <v>280</v>
      </c>
      <c r="C36" s="5">
        <v>33</v>
      </c>
      <c r="D36" s="23"/>
      <c r="F36" s="18"/>
      <c r="G36" s="19"/>
      <c r="H36" s="20"/>
    </row>
    <row r="37" spans="1:8" x14ac:dyDescent="0.25">
      <c r="B37" s="7"/>
      <c r="C37" s="5"/>
      <c r="D37" s="23"/>
      <c r="F37" s="18"/>
      <c r="G37" s="19"/>
      <c r="H37" s="20"/>
    </row>
    <row r="38" spans="1:8" x14ac:dyDescent="0.25">
      <c r="B38" s="4"/>
      <c r="C38" s="5"/>
      <c r="D38" s="23"/>
      <c r="F38" s="18"/>
      <c r="G38" s="19"/>
      <c r="H38" s="20"/>
    </row>
    <row r="39" spans="1:8" x14ac:dyDescent="0.25">
      <c r="B39" s="4"/>
      <c r="C39" s="5"/>
      <c r="D39" s="23"/>
      <c r="F39" s="18"/>
      <c r="G39" s="19"/>
      <c r="H39" s="20"/>
    </row>
    <row r="40" spans="1:8" x14ac:dyDescent="0.25">
      <c r="B40" s="7"/>
      <c r="C40" s="5"/>
      <c r="D40" s="23"/>
      <c r="F40" s="18"/>
      <c r="G40" s="19"/>
      <c r="H40" s="20"/>
    </row>
    <row r="41" spans="1:8" x14ac:dyDescent="0.25">
      <c r="B41" s="4"/>
      <c r="C41" s="5"/>
      <c r="D41" s="23"/>
      <c r="F41" s="18"/>
      <c r="G41" s="19"/>
      <c r="H41" s="20"/>
    </row>
    <row r="42" spans="1:8" x14ac:dyDescent="0.25">
      <c r="B42" s="7"/>
      <c r="C42" s="5"/>
      <c r="D42" s="23"/>
      <c r="F42" s="18"/>
      <c r="G42" s="19"/>
      <c r="H42" s="20"/>
    </row>
    <row r="43" spans="1:8" x14ac:dyDescent="0.25">
      <c r="B43" s="4"/>
      <c r="C43" s="5"/>
      <c r="D43" s="23"/>
      <c r="F43" s="18"/>
      <c r="G43" s="19"/>
      <c r="H43" s="20"/>
    </row>
    <row r="44" spans="1:8" x14ac:dyDescent="0.25">
      <c r="B44" s="7"/>
      <c r="C44" s="5"/>
      <c r="D44" s="23"/>
      <c r="F44" s="18"/>
      <c r="G44" s="19"/>
      <c r="H44" s="20"/>
    </row>
    <row r="45" spans="1:8" x14ac:dyDescent="0.25">
      <c r="B45" s="9"/>
      <c r="C45" s="5"/>
      <c r="D45" s="23"/>
      <c r="F45" s="18"/>
      <c r="G45" s="19"/>
      <c r="H45" s="20"/>
    </row>
    <row r="46" spans="1:8" x14ac:dyDescent="0.25">
      <c r="B46" s="8"/>
      <c r="C46" s="5"/>
      <c r="D46" s="23"/>
      <c r="F46" s="18"/>
      <c r="G46" s="19"/>
      <c r="H46" s="20"/>
    </row>
    <row r="47" spans="1:8" x14ac:dyDescent="0.25">
      <c r="A47" s="21"/>
      <c r="B47" s="18"/>
      <c r="C47" s="19"/>
      <c r="D47" s="23"/>
      <c r="F47" s="18"/>
      <c r="G47" s="19"/>
      <c r="H47" s="20"/>
    </row>
    <row r="48" spans="1:8" x14ac:dyDescent="0.25">
      <c r="A48" s="21"/>
      <c r="B48" s="22"/>
      <c r="C48" s="19"/>
      <c r="D48" s="23"/>
      <c r="F48" s="18"/>
      <c r="G48" s="19"/>
      <c r="H48" s="20"/>
    </row>
    <row r="49" spans="1:8" x14ac:dyDescent="0.25">
      <c r="A49" s="21"/>
      <c r="B49" s="22"/>
      <c r="C49" s="19"/>
      <c r="D49" s="23"/>
      <c r="F49" s="18"/>
      <c r="G49" s="19"/>
      <c r="H49" s="20"/>
    </row>
    <row r="50" spans="1:8" x14ac:dyDescent="0.25">
      <c r="A50" s="21"/>
      <c r="B50" s="21"/>
      <c r="C50" s="21"/>
      <c r="D50" s="23"/>
      <c r="F50" s="18"/>
      <c r="G50" s="19"/>
      <c r="H50" s="20"/>
    </row>
    <row r="51" spans="1:8" x14ac:dyDescent="0.25">
      <c r="D51" s="23"/>
      <c r="F51" s="18"/>
      <c r="G51" s="19"/>
      <c r="H51" s="20"/>
    </row>
    <row r="52" spans="1:8" x14ac:dyDescent="0.25">
      <c r="D52" s="23"/>
      <c r="F52" s="18"/>
      <c r="G52" s="19"/>
      <c r="H52" s="20"/>
    </row>
    <row r="53" spans="1:8" x14ac:dyDescent="0.25">
      <c r="D53" s="23"/>
      <c r="F53" s="18"/>
      <c r="G53" s="19"/>
      <c r="H53" s="20"/>
    </row>
    <row r="54" spans="1:8" x14ac:dyDescent="0.25">
      <c r="D54" s="23"/>
      <c r="F54" s="18"/>
      <c r="G54" s="19"/>
      <c r="H54" s="20"/>
    </row>
    <row r="55" spans="1:8" x14ac:dyDescent="0.25">
      <c r="D55" s="23"/>
      <c r="F55" s="18"/>
      <c r="G55" s="19"/>
      <c r="H55" s="20"/>
    </row>
    <row r="56" spans="1:8" x14ac:dyDescent="0.25">
      <c r="D56" s="23"/>
      <c r="F56" s="18"/>
      <c r="G56" s="19"/>
      <c r="H56" s="20"/>
    </row>
    <row r="57" spans="1:8" x14ac:dyDescent="0.25">
      <c r="D57" s="23"/>
      <c r="F57" s="18"/>
      <c r="G57" s="19"/>
      <c r="H57" s="20"/>
    </row>
    <row r="58" spans="1:8" x14ac:dyDescent="0.25">
      <c r="D58" s="23"/>
      <c r="F58" s="18"/>
      <c r="G58" s="19"/>
      <c r="H58" s="20"/>
    </row>
    <row r="59" spans="1:8" x14ac:dyDescent="0.25">
      <c r="D59" s="23"/>
      <c r="F59" s="18"/>
      <c r="G59" s="19"/>
      <c r="H59" s="20"/>
    </row>
    <row r="60" spans="1:8" x14ac:dyDescent="0.25">
      <c r="D60" s="23"/>
      <c r="F60" s="18"/>
      <c r="G60" s="19"/>
      <c r="H60" s="20"/>
    </row>
    <row r="61" spans="1:8" x14ac:dyDescent="0.25">
      <c r="D61" s="23"/>
      <c r="F61" s="18"/>
      <c r="G61" s="19"/>
      <c r="H61" s="20"/>
    </row>
    <row r="62" spans="1:8" x14ac:dyDescent="0.25">
      <c r="D62" s="23"/>
      <c r="F62" s="18"/>
      <c r="G62" s="19"/>
      <c r="H62" s="20"/>
    </row>
    <row r="63" spans="1:8" x14ac:dyDescent="0.25">
      <c r="D63" s="23"/>
      <c r="F63" s="18"/>
      <c r="G63" s="19"/>
      <c r="H63" s="20"/>
    </row>
    <row r="64" spans="1:8" x14ac:dyDescent="0.25">
      <c r="D64" s="23"/>
      <c r="F64" s="18"/>
      <c r="G64" s="19"/>
      <c r="H64" s="20"/>
    </row>
    <row r="65" spans="4:8" x14ac:dyDescent="0.25">
      <c r="D65" s="23"/>
      <c r="F65" s="18"/>
      <c r="G65" s="19"/>
      <c r="H65" s="20"/>
    </row>
    <row r="66" spans="4:8" x14ac:dyDescent="0.25">
      <c r="D66" s="23"/>
      <c r="F66" s="18"/>
      <c r="G66" s="19"/>
      <c r="H66" s="20"/>
    </row>
    <row r="67" spans="4:8" x14ac:dyDescent="0.25">
      <c r="D67" s="23"/>
      <c r="F67" s="18"/>
      <c r="G67" s="19"/>
      <c r="H67" s="20"/>
    </row>
    <row r="68" spans="4:8" x14ac:dyDescent="0.25">
      <c r="D68" s="23"/>
      <c r="F68" s="18"/>
      <c r="G68" s="19"/>
      <c r="H68" s="20"/>
    </row>
    <row r="69" spans="4:8" x14ac:dyDescent="0.25">
      <c r="D69" s="23"/>
      <c r="F69" s="18"/>
      <c r="G69" s="19"/>
      <c r="H69" s="20"/>
    </row>
    <row r="70" spans="4:8" x14ac:dyDescent="0.25">
      <c r="D70" s="23"/>
      <c r="F70" s="18"/>
      <c r="G70" s="19"/>
      <c r="H70" s="20"/>
    </row>
    <row r="71" spans="4:8" x14ac:dyDescent="0.25">
      <c r="D71" s="23"/>
      <c r="F71" s="18"/>
      <c r="G71" s="19"/>
      <c r="H71" s="20"/>
    </row>
    <row r="72" spans="4:8" x14ac:dyDescent="0.25">
      <c r="D72" s="23"/>
      <c r="F72" s="18"/>
      <c r="G72" s="19"/>
      <c r="H72" s="20"/>
    </row>
    <row r="73" spans="4:8" x14ac:dyDescent="0.25">
      <c r="D73" s="23"/>
      <c r="F73" s="18"/>
      <c r="G73" s="19"/>
      <c r="H73" s="20"/>
    </row>
    <row r="74" spans="4:8" x14ac:dyDescent="0.25">
      <c r="D74" s="23"/>
      <c r="F74" s="18"/>
      <c r="G74" s="19"/>
      <c r="H74" s="20"/>
    </row>
    <row r="75" spans="4:8" x14ac:dyDescent="0.25">
      <c r="D75" s="23"/>
      <c r="F75" s="18"/>
      <c r="G75" s="19"/>
      <c r="H75" s="20"/>
    </row>
    <row r="76" spans="4:8" x14ac:dyDescent="0.25">
      <c r="D76" s="23"/>
      <c r="F76" s="18"/>
      <c r="G76" s="19"/>
      <c r="H76" s="20"/>
    </row>
    <row r="77" spans="4:8" x14ac:dyDescent="0.25">
      <c r="D77" s="23"/>
      <c r="F77" s="18"/>
      <c r="G77" s="19"/>
      <c r="H77" s="20"/>
    </row>
    <row r="78" spans="4:8" x14ac:dyDescent="0.25">
      <c r="D78" s="23"/>
      <c r="F78" s="18"/>
      <c r="G78" s="19"/>
      <c r="H78" s="20"/>
    </row>
    <row r="79" spans="4:8" x14ac:dyDescent="0.25">
      <c r="D79" s="23"/>
      <c r="F79" s="18"/>
      <c r="G79" s="19"/>
      <c r="H79" s="20"/>
    </row>
    <row r="80" spans="4:8" x14ac:dyDescent="0.25">
      <c r="D80" s="23"/>
      <c r="F80" s="18"/>
      <c r="G80" s="19"/>
      <c r="H80" s="20"/>
    </row>
    <row r="81" spans="4:8" x14ac:dyDescent="0.25">
      <c r="D81" s="23"/>
      <c r="F81" s="18"/>
      <c r="G81" s="19"/>
      <c r="H81" s="20"/>
    </row>
    <row r="82" spans="4:8" x14ac:dyDescent="0.25">
      <c r="D82" s="23"/>
      <c r="F82" s="18"/>
      <c r="G82" s="19"/>
      <c r="H82" s="20"/>
    </row>
    <row r="83" spans="4:8" x14ac:dyDescent="0.25">
      <c r="D83" s="23"/>
      <c r="F83" s="18"/>
      <c r="G83" s="19"/>
      <c r="H83" s="20"/>
    </row>
    <row r="84" spans="4:8" x14ac:dyDescent="0.25">
      <c r="D84" s="23"/>
      <c r="F84" s="18"/>
      <c r="G84" s="19"/>
      <c r="H84" s="20"/>
    </row>
    <row r="85" spans="4:8" x14ac:dyDescent="0.25">
      <c r="D85" s="23"/>
      <c r="F85" s="18"/>
      <c r="G85" s="19"/>
      <c r="H85" s="20"/>
    </row>
    <row r="86" spans="4:8" x14ac:dyDescent="0.25">
      <c r="D86" s="23"/>
      <c r="F86" s="18"/>
      <c r="G86" s="19"/>
      <c r="H86" s="20"/>
    </row>
    <row r="87" spans="4:8" x14ac:dyDescent="0.25">
      <c r="D87" s="23"/>
      <c r="F87" s="18"/>
      <c r="G87" s="19"/>
      <c r="H87" s="20"/>
    </row>
    <row r="88" spans="4:8" x14ac:dyDescent="0.25">
      <c r="D88" s="23"/>
      <c r="F88" s="18"/>
      <c r="G88" s="19"/>
      <c r="H88" s="20"/>
    </row>
    <row r="89" spans="4:8" x14ac:dyDescent="0.25">
      <c r="D89" s="23"/>
      <c r="F89" s="18"/>
      <c r="G89" s="19"/>
      <c r="H89" s="20"/>
    </row>
    <row r="90" spans="4:8" x14ac:dyDescent="0.25">
      <c r="D90" s="23"/>
      <c r="F90" s="18"/>
      <c r="G90" s="19"/>
      <c r="H90" s="20"/>
    </row>
    <row r="91" spans="4:8" x14ac:dyDescent="0.25">
      <c r="D91" s="23"/>
      <c r="F91" s="18"/>
      <c r="G91" s="19"/>
      <c r="H91" s="20"/>
    </row>
    <row r="92" spans="4:8" x14ac:dyDescent="0.25">
      <c r="D92" s="23"/>
      <c r="F92" s="18"/>
      <c r="G92" s="19"/>
      <c r="H92" s="20"/>
    </row>
    <row r="93" spans="4:8" x14ac:dyDescent="0.25">
      <c r="D93" s="23"/>
      <c r="F93" s="18"/>
      <c r="G93" s="19"/>
      <c r="H93" s="20"/>
    </row>
    <row r="94" spans="4:8" x14ac:dyDescent="0.25">
      <c r="D94" s="23"/>
      <c r="F94" s="18"/>
      <c r="G94" s="19"/>
      <c r="H94" s="20"/>
    </row>
    <row r="95" spans="4:8" x14ac:dyDescent="0.25">
      <c r="D95" s="23"/>
      <c r="F95" s="18"/>
      <c r="G95" s="19"/>
      <c r="H95" s="20"/>
    </row>
    <row r="96" spans="4:8" x14ac:dyDescent="0.25">
      <c r="D96" s="23"/>
      <c r="F96" s="18"/>
      <c r="G96" s="19"/>
      <c r="H96" s="20"/>
    </row>
    <row r="97" spans="4:8" x14ac:dyDescent="0.25">
      <c r="D97" s="23"/>
      <c r="F97" s="18"/>
      <c r="G97" s="19"/>
      <c r="H97" s="20"/>
    </row>
    <row r="98" spans="4:8" x14ac:dyDescent="0.25">
      <c r="D98" s="23"/>
      <c r="F98" s="18"/>
      <c r="G98" s="19"/>
      <c r="H98" s="20"/>
    </row>
    <row r="99" spans="4:8" x14ac:dyDescent="0.25">
      <c r="D99" s="23"/>
      <c r="F99" s="18"/>
      <c r="G99" s="19"/>
      <c r="H99" s="20"/>
    </row>
    <row r="100" spans="4:8" x14ac:dyDescent="0.25">
      <c r="D100" s="23"/>
      <c r="F100" s="18"/>
      <c r="G100" s="19"/>
      <c r="H100" s="20"/>
    </row>
    <row r="101" spans="4:8" x14ac:dyDescent="0.25">
      <c r="D101" s="23"/>
      <c r="F101" s="18"/>
      <c r="G101" s="19"/>
      <c r="H101" s="20"/>
    </row>
    <row r="102" spans="4:8" x14ac:dyDescent="0.25">
      <c r="D102" s="23"/>
      <c r="F102" s="18"/>
      <c r="G102" s="19"/>
      <c r="H102" s="20"/>
    </row>
    <row r="103" spans="4:8" x14ac:dyDescent="0.25">
      <c r="D103" s="23"/>
      <c r="F103" s="18"/>
      <c r="G103" s="19"/>
      <c r="H103" s="20"/>
    </row>
    <row r="104" spans="4:8" x14ac:dyDescent="0.25">
      <c r="D104" s="23"/>
      <c r="F104" s="18"/>
      <c r="G104" s="19"/>
      <c r="H104" s="20"/>
    </row>
    <row r="105" spans="4:8" x14ac:dyDescent="0.25">
      <c r="D105" s="23"/>
      <c r="F105" s="18"/>
      <c r="G105" s="19"/>
      <c r="H105" s="20"/>
    </row>
    <row r="106" spans="4:8" x14ac:dyDescent="0.25">
      <c r="D106" s="23"/>
      <c r="F106" s="18"/>
      <c r="G106" s="19"/>
      <c r="H106" s="20"/>
    </row>
    <row r="107" spans="4:8" x14ac:dyDescent="0.25">
      <c r="D107" s="23"/>
      <c r="F107" s="18"/>
      <c r="G107" s="19"/>
      <c r="H107" s="20"/>
    </row>
    <row r="108" spans="4:8" x14ac:dyDescent="0.25">
      <c r="D108" s="23"/>
      <c r="F108" s="18"/>
      <c r="G108" s="19"/>
      <c r="H108" s="20"/>
    </row>
    <row r="109" spans="4:8" x14ac:dyDescent="0.25">
      <c r="D109" s="23"/>
      <c r="F109" s="18"/>
      <c r="G109" s="19"/>
      <c r="H109" s="20"/>
    </row>
    <row r="110" spans="4:8" x14ac:dyDescent="0.25">
      <c r="D110" s="23"/>
      <c r="F110" s="18"/>
      <c r="G110" s="19"/>
      <c r="H110" s="20"/>
    </row>
    <row r="111" spans="4:8" x14ac:dyDescent="0.25">
      <c r="D111" s="23"/>
      <c r="F111" s="18"/>
      <c r="G111" s="19"/>
      <c r="H111" s="20"/>
    </row>
    <row r="112" spans="4:8" x14ac:dyDescent="0.25">
      <c r="D112" s="23"/>
      <c r="F112" s="18"/>
      <c r="G112" s="19"/>
      <c r="H112" s="20"/>
    </row>
    <row r="113" spans="4:8" x14ac:dyDescent="0.25">
      <c r="D113" s="23"/>
      <c r="F113" s="18"/>
      <c r="G113" s="19"/>
      <c r="H113" s="20"/>
    </row>
    <row r="114" spans="4:8" x14ac:dyDescent="0.25">
      <c r="D114" s="23"/>
      <c r="F114" s="18"/>
      <c r="G114" s="19"/>
      <c r="H114" s="20"/>
    </row>
    <row r="115" spans="4:8" x14ac:dyDescent="0.25">
      <c r="D115" s="23"/>
      <c r="F115" s="18"/>
      <c r="G115" s="19"/>
      <c r="H115" s="20"/>
    </row>
    <row r="116" spans="4:8" x14ac:dyDescent="0.25">
      <c r="D116" s="23"/>
      <c r="F116" s="18"/>
      <c r="G116" s="19"/>
      <c r="H116" s="20"/>
    </row>
    <row r="117" spans="4:8" x14ac:dyDescent="0.25">
      <c r="D117" s="23"/>
      <c r="F117" s="18"/>
      <c r="G117" s="19"/>
      <c r="H117" s="20"/>
    </row>
    <row r="118" spans="4:8" x14ac:dyDescent="0.25">
      <c r="D118" s="23"/>
      <c r="F118" s="18"/>
      <c r="G118" s="19"/>
      <c r="H118" s="20"/>
    </row>
    <row r="119" spans="4:8" x14ac:dyDescent="0.25">
      <c r="D119" s="23"/>
      <c r="F119" s="18"/>
      <c r="G119" s="19"/>
      <c r="H119" s="20"/>
    </row>
    <row r="120" spans="4:8" x14ac:dyDescent="0.25">
      <c r="D120" s="23"/>
      <c r="F120" s="18"/>
      <c r="G120" s="19"/>
      <c r="H120" s="20"/>
    </row>
    <row r="121" spans="4:8" x14ac:dyDescent="0.25">
      <c r="D121" s="23"/>
      <c r="F121" s="18"/>
      <c r="G121" s="19"/>
      <c r="H121" s="20"/>
    </row>
    <row r="122" spans="4:8" x14ac:dyDescent="0.25">
      <c r="D122" s="23"/>
      <c r="F122" s="18"/>
      <c r="G122" s="19"/>
      <c r="H122" s="20"/>
    </row>
    <row r="123" spans="4:8" x14ac:dyDescent="0.25">
      <c r="D123" s="23"/>
      <c r="F123" s="18"/>
      <c r="G123" s="19"/>
      <c r="H123" s="20"/>
    </row>
    <row r="124" spans="4:8" x14ac:dyDescent="0.25">
      <c r="D124" s="23"/>
      <c r="F124" s="18"/>
      <c r="G124" s="19"/>
      <c r="H124" s="20"/>
    </row>
    <row r="125" spans="4:8" x14ac:dyDescent="0.25">
      <c r="D125" s="23"/>
      <c r="F125" s="18"/>
      <c r="G125" s="19"/>
      <c r="H125" s="20"/>
    </row>
    <row r="126" spans="4:8" x14ac:dyDescent="0.25">
      <c r="D126" s="23"/>
      <c r="F126" s="18"/>
      <c r="G126" s="19"/>
      <c r="H126" s="20"/>
    </row>
    <row r="127" spans="4:8" x14ac:dyDescent="0.25">
      <c r="D127" s="23"/>
      <c r="F127" s="18"/>
      <c r="G127" s="19"/>
      <c r="H127" s="20"/>
    </row>
    <row r="128" spans="4:8" x14ac:dyDescent="0.25">
      <c r="D128" s="23"/>
      <c r="F128" s="18"/>
      <c r="G128" s="19"/>
      <c r="H128" s="20"/>
    </row>
    <row r="129" spans="4:8" x14ac:dyDescent="0.25">
      <c r="D129" s="23"/>
      <c r="F129" s="18"/>
      <c r="G129" s="19"/>
      <c r="H129" s="20"/>
    </row>
    <row r="130" spans="4:8" x14ac:dyDescent="0.25">
      <c r="D130" s="23"/>
      <c r="F130" s="18"/>
      <c r="G130" s="19"/>
      <c r="H130" s="20"/>
    </row>
    <row r="131" spans="4:8" x14ac:dyDescent="0.25">
      <c r="D131" s="23"/>
      <c r="F131" s="18"/>
      <c r="G131" s="19"/>
      <c r="H131" s="20"/>
    </row>
    <row r="132" spans="4:8" x14ac:dyDescent="0.25">
      <c r="D132" s="23"/>
      <c r="F132" s="18"/>
      <c r="G132" s="19"/>
      <c r="H132" s="20"/>
    </row>
    <row r="133" spans="4:8" x14ac:dyDescent="0.25">
      <c r="D133" s="23"/>
      <c r="F133" s="18"/>
      <c r="G133" s="19"/>
      <c r="H133" s="20"/>
    </row>
    <row r="134" spans="4:8" x14ac:dyDescent="0.25">
      <c r="D134" s="23"/>
      <c r="F134" s="18"/>
      <c r="G134" s="19"/>
      <c r="H134" s="20"/>
    </row>
    <row r="135" spans="4:8" x14ac:dyDescent="0.25">
      <c r="D135" s="23"/>
      <c r="F135" s="18"/>
      <c r="G135" s="19"/>
      <c r="H135" s="20"/>
    </row>
    <row r="136" spans="4:8" x14ac:dyDescent="0.25">
      <c r="D136" s="23"/>
      <c r="F136" s="18"/>
      <c r="G136" s="19"/>
      <c r="H136" s="20"/>
    </row>
    <row r="137" spans="4:8" x14ac:dyDescent="0.25">
      <c r="D137" s="23"/>
      <c r="F137" s="18"/>
      <c r="G137" s="19"/>
      <c r="H137" s="20"/>
    </row>
    <row r="138" spans="4:8" x14ac:dyDescent="0.25">
      <c r="D138" s="23"/>
      <c r="F138" s="18"/>
      <c r="G138" s="19"/>
      <c r="H138" s="20"/>
    </row>
    <row r="139" spans="4:8" x14ac:dyDescent="0.25">
      <c r="D139" s="23"/>
      <c r="F139" s="18"/>
      <c r="G139" s="19"/>
      <c r="H139" s="20"/>
    </row>
    <row r="140" spans="4:8" x14ac:dyDescent="0.25">
      <c r="D140" s="23"/>
      <c r="F140" s="18"/>
      <c r="G140" s="19"/>
      <c r="H140" s="20"/>
    </row>
    <row r="141" spans="4:8" x14ac:dyDescent="0.25">
      <c r="D141" s="23"/>
      <c r="F141" s="18"/>
      <c r="G141" s="19"/>
      <c r="H141" s="20"/>
    </row>
    <row r="142" spans="4:8" x14ac:dyDescent="0.25">
      <c r="D142" s="23"/>
      <c r="F142" s="18"/>
      <c r="G142" s="19"/>
      <c r="H142" s="20"/>
    </row>
    <row r="143" spans="4:8" x14ac:dyDescent="0.25">
      <c r="D143" s="23"/>
      <c r="F143" s="18"/>
      <c r="G143" s="19"/>
      <c r="H143" s="20"/>
    </row>
    <row r="144" spans="4:8" x14ac:dyDescent="0.25">
      <c r="D144" s="23"/>
      <c r="F144" s="18"/>
      <c r="G144" s="19"/>
      <c r="H144" s="20"/>
    </row>
    <row r="145" spans="4:8" x14ac:dyDescent="0.25">
      <c r="D145" s="23"/>
      <c r="F145" s="18"/>
      <c r="G145" s="19"/>
      <c r="H145" s="20"/>
    </row>
    <row r="146" spans="4:8" x14ac:dyDescent="0.25">
      <c r="D146" s="23"/>
      <c r="F146" s="18"/>
      <c r="G146" s="19"/>
      <c r="H146" s="20"/>
    </row>
    <row r="147" spans="4:8" x14ac:dyDescent="0.25">
      <c r="D147" s="23"/>
      <c r="F147" s="18"/>
      <c r="G147" s="19"/>
      <c r="H147" s="20"/>
    </row>
    <row r="148" spans="4:8" x14ac:dyDescent="0.25">
      <c r="D148" s="23"/>
      <c r="F148" s="18"/>
      <c r="G148" s="19"/>
      <c r="H148" s="20"/>
    </row>
    <row r="149" spans="4:8" x14ac:dyDescent="0.25">
      <c r="D149" s="23"/>
      <c r="F149" s="18"/>
      <c r="G149" s="19"/>
      <c r="H149" s="20"/>
    </row>
    <row r="150" spans="4:8" x14ac:dyDescent="0.25">
      <c r="D150" s="23"/>
      <c r="F150" s="18"/>
      <c r="G150" s="19"/>
      <c r="H150" s="20"/>
    </row>
    <row r="151" spans="4:8" x14ac:dyDescent="0.25">
      <c r="D151" s="23"/>
      <c r="F151" s="18"/>
      <c r="G151" s="19"/>
      <c r="H151" s="20"/>
    </row>
    <row r="152" spans="4:8" x14ac:dyDescent="0.25">
      <c r="D152" s="23"/>
      <c r="F152" s="18"/>
      <c r="G152" s="19"/>
      <c r="H152" s="20"/>
    </row>
    <row r="153" spans="4:8" x14ac:dyDescent="0.25">
      <c r="D153" s="23"/>
      <c r="F153" s="18"/>
      <c r="G153" s="19"/>
      <c r="H153" s="20"/>
    </row>
    <row r="154" spans="4:8" x14ac:dyDescent="0.25">
      <c r="D154" s="23"/>
      <c r="F154" s="18"/>
      <c r="G154" s="19"/>
      <c r="H154" s="20"/>
    </row>
    <row r="155" spans="4:8" x14ac:dyDescent="0.25">
      <c r="D155" s="23"/>
      <c r="F155" s="18"/>
      <c r="G155" s="19"/>
      <c r="H155" s="20"/>
    </row>
    <row r="156" spans="4:8" x14ac:dyDescent="0.25">
      <c r="D156" s="23"/>
      <c r="F156" s="18"/>
      <c r="G156" s="19"/>
      <c r="H156" s="20"/>
    </row>
    <row r="157" spans="4:8" x14ac:dyDescent="0.25">
      <c r="D157" s="23"/>
      <c r="F157" s="18"/>
      <c r="G157" s="19"/>
      <c r="H157" s="20"/>
    </row>
    <row r="158" spans="4:8" x14ac:dyDescent="0.25">
      <c r="D158" s="23"/>
      <c r="F158" s="18"/>
      <c r="G158" s="19"/>
      <c r="H158" s="20"/>
    </row>
    <row r="159" spans="4:8" x14ac:dyDescent="0.25">
      <c r="D159" s="23"/>
      <c r="F159" s="18"/>
      <c r="G159" s="19"/>
      <c r="H159" s="20"/>
    </row>
    <row r="160" spans="4:8" x14ac:dyDescent="0.25">
      <c r="D160" s="23"/>
      <c r="F160" s="18"/>
      <c r="G160" s="19"/>
      <c r="H160" s="20"/>
    </row>
    <row r="161" spans="2:8" x14ac:dyDescent="0.25">
      <c r="D161" s="23"/>
      <c r="F161" s="18"/>
      <c r="G161" s="19"/>
      <c r="H161" s="20"/>
    </row>
    <row r="162" spans="2:8" x14ac:dyDescent="0.25">
      <c r="D162" s="23"/>
      <c r="F162" s="18"/>
      <c r="G162" s="19"/>
      <c r="H162" s="20"/>
    </row>
    <row r="163" spans="2:8" x14ac:dyDescent="0.25">
      <c r="D163" s="23"/>
      <c r="F163" s="18"/>
      <c r="G163" s="19"/>
      <c r="H163" s="20"/>
    </row>
    <row r="164" spans="2:8" x14ac:dyDescent="0.25">
      <c r="D164" s="23"/>
      <c r="F164" s="22"/>
      <c r="G164" s="19"/>
      <c r="H164" s="20"/>
    </row>
    <row r="165" spans="2:8" x14ac:dyDescent="0.25">
      <c r="D165" s="23"/>
      <c r="F165" s="22"/>
      <c r="G165" s="19"/>
      <c r="H165" s="20"/>
    </row>
    <row r="166" spans="2:8" x14ac:dyDescent="0.25">
      <c r="D166" s="23"/>
      <c r="F166" s="22"/>
      <c r="G166" s="19"/>
      <c r="H166" s="20"/>
    </row>
    <row r="167" spans="2:8" x14ac:dyDescent="0.25">
      <c r="D167" s="23"/>
      <c r="F167" s="22"/>
      <c r="G167" s="19"/>
      <c r="H167" s="20"/>
    </row>
    <row r="168" spans="2:8" x14ac:dyDescent="0.25">
      <c r="D168" s="23"/>
      <c r="F168" s="22"/>
      <c r="G168" s="19"/>
      <c r="H168" s="20"/>
    </row>
    <row r="169" spans="2:8" x14ac:dyDescent="0.25">
      <c r="D169" s="23"/>
      <c r="F169" s="22"/>
      <c r="G169" s="19"/>
      <c r="H169" s="20"/>
    </row>
    <row r="170" spans="2:8" x14ac:dyDescent="0.25">
      <c r="D170" s="23"/>
      <c r="F170" s="22"/>
      <c r="G170" s="19"/>
    </row>
    <row r="171" spans="2:8" x14ac:dyDescent="0.25">
      <c r="D171" s="23"/>
      <c r="F171" s="22"/>
      <c r="G171" s="19"/>
    </row>
    <row r="172" spans="2:8" x14ac:dyDescent="0.25">
      <c r="D172" s="23"/>
      <c r="F172" s="22"/>
      <c r="G172" s="19"/>
    </row>
    <row r="173" spans="2:8" x14ac:dyDescent="0.25">
      <c r="D173" s="23"/>
      <c r="F173" s="22"/>
      <c r="G173" s="19"/>
    </row>
    <row r="174" spans="2:8" x14ac:dyDescent="0.25">
      <c r="B174" s="2"/>
      <c r="C174" s="2"/>
      <c r="D174" s="24"/>
      <c r="F174" s="22"/>
      <c r="G174" s="19"/>
    </row>
    <row r="175" spans="2:8" x14ac:dyDescent="0.25">
      <c r="B175" s="2"/>
      <c r="C175" s="2"/>
      <c r="D175" s="24"/>
      <c r="F175" s="22"/>
      <c r="G175" s="19"/>
    </row>
    <row r="176" spans="2:8" x14ac:dyDescent="0.25">
      <c r="F176" s="22"/>
      <c r="G176" s="19"/>
    </row>
    <row r="177" spans="6:7" x14ac:dyDescent="0.25">
      <c r="F177" s="22"/>
      <c r="G177" s="19"/>
    </row>
    <row r="178" spans="6:7" x14ac:dyDescent="0.25">
      <c r="F178" s="22"/>
      <c r="G178" s="19"/>
    </row>
    <row r="179" spans="6:7" x14ac:dyDescent="0.25">
      <c r="F179" s="22"/>
      <c r="G179" s="1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Z38"/>
  <sheetViews>
    <sheetView showRowColHeaders="0" tabSelected="1" workbookViewId="0"/>
  </sheetViews>
  <sheetFormatPr defaultColWidth="0" defaultRowHeight="15" zeroHeight="1" x14ac:dyDescent="0.25"/>
  <cols>
    <col min="1" max="26" width="9.140625" style="41" customWidth="1"/>
    <col min="27" max="16384" width="9.140625" style="41" hidden="1"/>
  </cols>
  <sheetData>
    <row r="1" spans="2:18" x14ac:dyDescent="0.25"/>
    <row r="2" spans="2:18" ht="15" customHeight="1" x14ac:dyDescent="0.25"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2:18" ht="15" customHeight="1" x14ac:dyDescent="0.25"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2:18" ht="15" customHeight="1" x14ac:dyDescent="0.25"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2:18" ht="21" x14ac:dyDescent="0.25"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8" ht="21" x14ac:dyDescent="0.25"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2:18" ht="21" x14ac:dyDescent="0.25">
      <c r="B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8" ht="21" x14ac:dyDescent="0.25"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2:18" ht="21" x14ac:dyDescent="0.25"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2:18" ht="21" x14ac:dyDescent="0.25"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2:18" ht="15" customHeight="1" x14ac:dyDescent="0.25"/>
    <row r="12" spans="2:18" ht="18.75" x14ac:dyDescent="0.25"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2:18" ht="18.75" x14ac:dyDescent="0.25"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2:18" x14ac:dyDescent="0.25"/>
    <row r="15" spans="2:18" x14ac:dyDescent="0.25"/>
    <row r="16" spans="2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mergeCells count="1">
    <mergeCell ref="F2:R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2:CR129"/>
  <sheetViews>
    <sheetView zoomScale="85" zoomScaleNormal="85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/>
    </sheetView>
  </sheetViews>
  <sheetFormatPr defaultColWidth="14.28515625" defaultRowHeight="16.5" x14ac:dyDescent="0.3"/>
  <cols>
    <col min="1" max="1" width="4.140625" style="44" customWidth="1"/>
    <col min="2" max="2" width="18.42578125" style="45" customWidth="1"/>
    <col min="3" max="3" width="27.5703125" style="49" bestFit="1" customWidth="1"/>
    <col min="4" max="4" width="14.28515625" style="45"/>
    <col min="5" max="13" width="18.5703125" style="45" customWidth="1"/>
    <col min="14" max="14" width="22.28515625" style="45" bestFit="1" customWidth="1"/>
    <col min="15" max="15" width="23" style="45" customWidth="1"/>
    <col min="16" max="31" width="18.5703125" style="45" customWidth="1"/>
    <col min="32" max="88" width="14.28515625" style="97"/>
    <col min="89" max="90" width="14.28515625" style="95"/>
    <col min="91" max="96" width="14.28515625" style="93"/>
    <col min="97" max="16384" width="14.28515625" style="45"/>
  </cols>
  <sheetData>
    <row r="2" spans="1:96" x14ac:dyDescent="0.3">
      <c r="B2" s="92">
        <v>44070</v>
      </c>
    </row>
    <row r="5" spans="1:96" ht="18" x14ac:dyDescent="0.35">
      <c r="C5" s="56"/>
    </row>
    <row r="7" spans="1:96" ht="18" x14ac:dyDescent="0.3">
      <c r="C7" s="57"/>
      <c r="E7" s="102"/>
      <c r="F7" s="102"/>
    </row>
    <row r="8" spans="1:96" ht="18" x14ac:dyDescent="0.35">
      <c r="B8" s="58"/>
      <c r="C8" s="45"/>
      <c r="E8" s="102"/>
      <c r="F8" s="102"/>
    </row>
    <row r="9" spans="1:96" ht="15.95" customHeight="1" x14ac:dyDescent="0.35">
      <c r="B9" s="58"/>
      <c r="C9" s="45"/>
      <c r="E9" s="55"/>
      <c r="F9" s="55"/>
      <c r="T9" s="59"/>
    </row>
    <row r="10" spans="1:96" ht="15.95" customHeight="1" x14ac:dyDescent="0.3">
      <c r="C10" s="45"/>
      <c r="E10" s="55"/>
      <c r="F10" s="55"/>
    </row>
    <row r="11" spans="1:96" x14ac:dyDescent="0.3">
      <c r="C11" s="45"/>
      <c r="G11" s="46">
        <v>43382</v>
      </c>
      <c r="H11" s="46">
        <v>43461</v>
      </c>
      <c r="I11" s="47"/>
      <c r="J11" s="47"/>
      <c r="K11" s="48">
        <v>43743</v>
      </c>
    </row>
    <row r="12" spans="1:96" ht="7.5" customHeight="1" x14ac:dyDescent="0.3">
      <c r="B12" s="103" t="s">
        <v>339</v>
      </c>
      <c r="C12" s="104"/>
      <c r="D12" s="104"/>
      <c r="E12" s="103" t="s">
        <v>423</v>
      </c>
      <c r="F12" s="104"/>
      <c r="G12" s="104"/>
      <c r="H12" s="104"/>
      <c r="I12" s="104"/>
      <c r="J12" s="104"/>
      <c r="K12" s="107"/>
      <c r="L12" s="103" t="s">
        <v>340</v>
      </c>
      <c r="M12" s="104"/>
      <c r="N12" s="104"/>
      <c r="O12" s="104"/>
      <c r="P12" s="104"/>
      <c r="Q12" s="104"/>
      <c r="R12" s="104"/>
      <c r="S12" s="109"/>
      <c r="T12" s="104" t="s">
        <v>341</v>
      </c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3" spans="1:96" ht="15.75" customHeight="1" thickBot="1" x14ac:dyDescent="0.35">
      <c r="B13" s="105"/>
      <c r="C13" s="106"/>
      <c r="D13" s="106"/>
      <c r="E13" s="105"/>
      <c r="F13" s="106"/>
      <c r="G13" s="106"/>
      <c r="H13" s="106"/>
      <c r="I13" s="106"/>
      <c r="J13" s="106"/>
      <c r="K13" s="108"/>
      <c r="L13" s="105"/>
      <c r="M13" s="106"/>
      <c r="N13" s="106"/>
      <c r="O13" s="106"/>
      <c r="P13" s="106"/>
      <c r="Q13" s="106"/>
      <c r="R13" s="106"/>
      <c r="S13" s="110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96" s="61" customFormat="1" ht="17.100000000000001" customHeight="1" x14ac:dyDescent="0.25">
      <c r="A14" s="60"/>
      <c r="B14" s="72" t="s">
        <v>342</v>
      </c>
      <c r="C14" s="72" t="s">
        <v>424</v>
      </c>
      <c r="D14" s="72" t="s">
        <v>425</v>
      </c>
      <c r="E14" s="73" t="s">
        <v>343</v>
      </c>
      <c r="F14" s="74" t="s">
        <v>437</v>
      </c>
      <c r="G14" s="74" t="s">
        <v>422</v>
      </c>
      <c r="H14" s="74" t="s">
        <v>344</v>
      </c>
      <c r="I14" s="74" t="s">
        <v>345</v>
      </c>
      <c r="J14" s="74" t="s">
        <v>346</v>
      </c>
      <c r="K14" s="74" t="s">
        <v>347</v>
      </c>
      <c r="L14" s="74" t="s">
        <v>348</v>
      </c>
      <c r="M14" s="74" t="s">
        <v>349</v>
      </c>
      <c r="N14" s="74" t="s">
        <v>350</v>
      </c>
      <c r="O14" s="74" t="s">
        <v>351</v>
      </c>
      <c r="P14" s="74" t="s">
        <v>352</v>
      </c>
      <c r="Q14" s="74" t="s">
        <v>20</v>
      </c>
      <c r="R14" s="74" t="s">
        <v>318</v>
      </c>
      <c r="S14" s="74" t="s">
        <v>353</v>
      </c>
      <c r="T14" s="74" t="s">
        <v>354</v>
      </c>
      <c r="U14" s="74" t="s">
        <v>355</v>
      </c>
      <c r="V14" s="74" t="s">
        <v>356</v>
      </c>
      <c r="W14" s="74" t="s">
        <v>357</v>
      </c>
      <c r="X14" s="74" t="s">
        <v>358</v>
      </c>
      <c r="Y14" s="74" t="s">
        <v>359</v>
      </c>
      <c r="Z14" s="74" t="s">
        <v>360</v>
      </c>
      <c r="AA14" s="74" t="s">
        <v>361</v>
      </c>
      <c r="AB14" s="74" t="s">
        <v>362</v>
      </c>
      <c r="AC14" s="74" t="s">
        <v>363</v>
      </c>
      <c r="AD14" s="74" t="s">
        <v>364</v>
      </c>
      <c r="AE14" s="74" t="s">
        <v>8</v>
      </c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6"/>
      <c r="CL14" s="96"/>
      <c r="CM14" s="94"/>
      <c r="CN14" s="94"/>
      <c r="CO14" s="94"/>
      <c r="CP14" s="94"/>
      <c r="CQ14" s="94"/>
      <c r="CR14" s="94"/>
    </row>
    <row r="15" spans="1:96" x14ac:dyDescent="0.3">
      <c r="A15" s="47" t="s">
        <v>444</v>
      </c>
      <c r="B15" s="70" t="s">
        <v>131</v>
      </c>
      <c r="C15" s="75" t="s">
        <v>392</v>
      </c>
      <c r="D15" s="71" t="s">
        <v>132</v>
      </c>
      <c r="E15" s="89">
        <v>14.92</v>
      </c>
      <c r="F15" s="88">
        <v>-1.8780680000000001E-2</v>
      </c>
      <c r="G15" s="88">
        <v>0.39695439999999999</v>
      </c>
      <c r="H15" s="89">
        <v>14.745454788208008</v>
      </c>
      <c r="I15" s="90">
        <v>-1.1698740736728719E-2</v>
      </c>
      <c r="J15" s="91">
        <v>399.10700000000003</v>
      </c>
      <c r="K15" s="76">
        <v>0.50751803401092932</v>
      </c>
      <c r="L15" s="77">
        <v>0.79357599999999995</v>
      </c>
      <c r="M15" s="78">
        <v>0.4322492</v>
      </c>
      <c r="N15" s="79">
        <v>37079.57</v>
      </c>
      <c r="O15" s="78">
        <v>8.0811931633046022E-2</v>
      </c>
      <c r="P15" s="78">
        <v>3.7400000000000007E-3</v>
      </c>
      <c r="Q15" s="80">
        <v>3.8249465893086643</v>
      </c>
      <c r="R15" s="80">
        <v>11.27739984882842</v>
      </c>
      <c r="S15" s="80">
        <v>6.4163971504299893</v>
      </c>
      <c r="T15" s="79">
        <v>2022.6269829101561</v>
      </c>
      <c r="U15" s="79">
        <v>1135.9710051269531</v>
      </c>
      <c r="V15" s="81">
        <v>0.56163148950604713</v>
      </c>
      <c r="W15" s="82">
        <v>0.99598600624942779</v>
      </c>
      <c r="X15" s="81">
        <v>0.19652906361619885</v>
      </c>
      <c r="Y15" s="82">
        <v>2954.9179999999997</v>
      </c>
      <c r="Z15" s="87">
        <v>2.6012266040802388</v>
      </c>
      <c r="AA15" s="82">
        <v>1451.1699999999998</v>
      </c>
      <c r="AB15" s="78">
        <v>9.2846780507917448E-2</v>
      </c>
      <c r="AC15" s="78">
        <v>7.9002528983210751E-2</v>
      </c>
      <c r="AD15" s="78">
        <v>0.6835122068246261</v>
      </c>
      <c r="AE15" s="78">
        <v>0.26257794917959648</v>
      </c>
    </row>
    <row r="16" spans="1:96" x14ac:dyDescent="0.3">
      <c r="A16" s="47" t="s">
        <v>445</v>
      </c>
      <c r="B16" s="70" t="s">
        <v>74</v>
      </c>
      <c r="C16" s="75" t="s">
        <v>404</v>
      </c>
      <c r="D16" s="71" t="s">
        <v>75</v>
      </c>
      <c r="E16" s="89">
        <v>34.6</v>
      </c>
      <c r="F16" s="88">
        <v>4.3778129999999998E-2</v>
      </c>
      <c r="G16" s="88">
        <v>0.41442590000000001</v>
      </c>
      <c r="H16" s="89">
        <v>32.166667938232422</v>
      </c>
      <c r="I16" s="90">
        <v>-7.0327516236057264E-2</v>
      </c>
      <c r="J16" s="91">
        <v>286.05200000000002</v>
      </c>
      <c r="K16" s="76">
        <v>0.61469942527931987</v>
      </c>
      <c r="L16" s="77">
        <v>0.8654906</v>
      </c>
      <c r="M16" s="78">
        <v>0.56669639999999999</v>
      </c>
      <c r="N16" s="79">
        <v>59263.99</v>
      </c>
      <c r="O16" s="78">
        <v>2.4195147751313723E-2</v>
      </c>
      <c r="P16" s="78">
        <v>9.2399999999999999E-3</v>
      </c>
      <c r="Q16" s="80">
        <v>7.0216077090543951</v>
      </c>
      <c r="R16" s="80">
        <v>45.526315789473685</v>
      </c>
      <c r="S16" s="80">
        <v>27.073279131941547</v>
      </c>
      <c r="T16" s="79">
        <v>3220.6400468749998</v>
      </c>
      <c r="U16" s="79">
        <v>478.51700543212894</v>
      </c>
      <c r="V16" s="81">
        <v>0.14857823242197959</v>
      </c>
      <c r="W16" s="82">
        <v>0.5287629932985306</v>
      </c>
      <c r="X16" s="81">
        <v>4.6963867292712014E-2</v>
      </c>
      <c r="Y16" s="82">
        <v>86.865999999999985</v>
      </c>
      <c r="Z16" s="87">
        <v>0.1815316885583928</v>
      </c>
      <c r="AA16" s="82">
        <v>2734.5919999999992</v>
      </c>
      <c r="AB16" s="78">
        <v>0.10427099057744213</v>
      </c>
      <c r="AC16" s="78">
        <v>1.5956630682669619E-3</v>
      </c>
      <c r="AD16" s="78">
        <v>9.2035446390508924E-2</v>
      </c>
      <c r="AE16" s="78">
        <v>0.10001375289807161</v>
      </c>
    </row>
    <row r="17" spans="1:31" x14ac:dyDescent="0.3">
      <c r="A17" s="47" t="s">
        <v>446</v>
      </c>
      <c r="B17" s="70" t="s">
        <v>147</v>
      </c>
      <c r="C17" s="75" t="s">
        <v>392</v>
      </c>
      <c r="D17" s="71" t="s">
        <v>148</v>
      </c>
      <c r="E17" s="89">
        <v>23.36</v>
      </c>
      <c r="F17" s="88">
        <v>-0.14178830000000001</v>
      </c>
      <c r="G17" s="88">
        <v>-6.0799200000000005E-2</v>
      </c>
      <c r="H17" s="89">
        <v>28.363332748413086</v>
      </c>
      <c r="I17" s="90">
        <v>0.21418376491494384</v>
      </c>
      <c r="J17" s="91">
        <v>293.03699999999998</v>
      </c>
      <c r="K17" s="76">
        <v>1</v>
      </c>
      <c r="L17" s="77">
        <v>0.59030159999999998</v>
      </c>
      <c r="M17" s="78">
        <v>0.31671060000000001</v>
      </c>
      <c r="N17" s="79">
        <v>20924.8</v>
      </c>
      <c r="O17" s="78">
        <v>9.8638328948221551E-3</v>
      </c>
      <c r="P17" s="78">
        <v>7.92E-3</v>
      </c>
      <c r="Q17" s="80">
        <v>1.2888007432107731</v>
      </c>
      <c r="R17" s="80">
        <v>9.3328006392329197</v>
      </c>
      <c r="S17" s="80">
        <v>7.9159215332985928</v>
      </c>
      <c r="T17" s="79">
        <v>4872.3409902343756</v>
      </c>
      <c r="U17" s="79">
        <v>2283.517021972656</v>
      </c>
      <c r="V17" s="81">
        <v>0.46866937813866172</v>
      </c>
      <c r="W17" s="82">
        <v>2.1503369930038452</v>
      </c>
      <c r="X17" s="81">
        <v>0.12932762766026284</v>
      </c>
      <c r="Y17" s="82">
        <v>4553.603000000001</v>
      </c>
      <c r="Z17" s="87">
        <v>1.9941182641442678</v>
      </c>
      <c r="AA17" s="82">
        <v>7540.0650000000005</v>
      </c>
      <c r="AB17" s="78">
        <v>8.1459649185877683E-2</v>
      </c>
      <c r="AC17" s="78">
        <v>1.4126712890112237E-2</v>
      </c>
      <c r="AD17" s="78">
        <v>0.22711358608039686</v>
      </c>
      <c r="AE17" s="78">
        <v>0.12412486145994919</v>
      </c>
    </row>
    <row r="18" spans="1:31" x14ac:dyDescent="0.3">
      <c r="A18" s="47" t="s">
        <v>447</v>
      </c>
      <c r="B18" s="70" t="s">
        <v>406</v>
      </c>
      <c r="C18" s="75" t="s">
        <v>317</v>
      </c>
      <c r="D18" s="71" t="s">
        <v>68</v>
      </c>
      <c r="E18" s="89">
        <v>12.68</v>
      </c>
      <c r="F18" s="88">
        <v>-0.32083550000000005</v>
      </c>
      <c r="G18" s="88">
        <v>-0.28325230000000001</v>
      </c>
      <c r="H18" s="89">
        <v>15.46875</v>
      </c>
      <c r="I18" s="90">
        <v>0.21993296529968465</v>
      </c>
      <c r="J18" s="91">
        <v>15735.118</v>
      </c>
      <c r="K18" s="76">
        <v>0.27929997093126346</v>
      </c>
      <c r="L18" s="77">
        <v>0.7762656</v>
      </c>
      <c r="M18" s="78">
        <v>0.39393070000000002</v>
      </c>
      <c r="N18" s="79">
        <v>444049.3</v>
      </c>
      <c r="O18" s="78">
        <v>2.1732756623823783E-2</v>
      </c>
      <c r="P18" s="78">
        <v>1.5400000000000004E-3</v>
      </c>
      <c r="Q18" s="80">
        <v>2.6987012840816651</v>
      </c>
      <c r="R18" s="80">
        <v>18.813056379821958</v>
      </c>
      <c r="S18" s="80">
        <v>9.1866282712285461</v>
      </c>
      <c r="T18" s="79">
        <v>52032.376875000002</v>
      </c>
      <c r="U18" s="79">
        <v>18419.294007812499</v>
      </c>
      <c r="V18" s="81">
        <v>0.35399678265826867</v>
      </c>
      <c r="W18" s="82">
        <v>0.56679999499416356</v>
      </c>
      <c r="X18" s="81">
        <v>0.17140606174994333</v>
      </c>
      <c r="Y18" s="82">
        <v>-9015.99</v>
      </c>
      <c r="Z18" s="87">
        <v>-0.48948618748231554</v>
      </c>
      <c r="AA18" s="82">
        <v>62556.005000000012</v>
      </c>
      <c r="AB18" s="78">
        <v>0.10741860086831989</v>
      </c>
      <c r="AC18" s="78">
        <v>3.8690850937780144E-2</v>
      </c>
      <c r="AD18" s="78">
        <v>0.65513097874229687</v>
      </c>
      <c r="AE18" s="78">
        <v>0.13155441117452746</v>
      </c>
    </row>
    <row r="19" spans="1:31" x14ac:dyDescent="0.3">
      <c r="A19" s="47" t="s">
        <v>448</v>
      </c>
      <c r="B19" s="70" t="s">
        <v>411</v>
      </c>
      <c r="C19" s="75" t="s">
        <v>404</v>
      </c>
      <c r="D19" s="71" t="s">
        <v>77</v>
      </c>
      <c r="E19" s="89">
        <v>54.8</v>
      </c>
      <c r="F19" s="88">
        <v>-0.14374999999999999</v>
      </c>
      <c r="G19" s="88">
        <v>0.19808199999999998</v>
      </c>
      <c r="H19" s="89">
        <v>55.783332824707031</v>
      </c>
      <c r="I19" s="90">
        <v>1.7944029647938509E-2</v>
      </c>
      <c r="J19" s="91">
        <v>90.953999999999994</v>
      </c>
      <c r="K19" s="76">
        <v>0.4965037271587836</v>
      </c>
      <c r="L19" s="77">
        <v>1.017522</v>
      </c>
      <c r="M19" s="78">
        <v>0.50501439999999997</v>
      </c>
      <c r="N19" s="79">
        <v>33618.449999999997</v>
      </c>
      <c r="O19" s="78">
        <v>6.1847538696605329E-2</v>
      </c>
      <c r="P19" s="78">
        <v>3.6300000000000004E-3</v>
      </c>
      <c r="Q19" s="80">
        <v>7.4398247122818555</v>
      </c>
      <c r="R19" s="80">
        <v>26.757812499999996</v>
      </c>
      <c r="S19" s="80">
        <v>15.255558699090201</v>
      </c>
      <c r="T19" s="79">
        <v>1438.4400092773437</v>
      </c>
      <c r="U19" s="79">
        <v>173.29799389648437</v>
      </c>
      <c r="V19" s="81">
        <v>0.12047634435832145</v>
      </c>
      <c r="W19" s="82">
        <v>0.46556201346969606</v>
      </c>
      <c r="X19" s="81">
        <v>2.9437951600356452E-2</v>
      </c>
      <c r="Y19" s="82">
        <v>112.15899999999999</v>
      </c>
      <c r="Z19" s="87">
        <v>0.64720310649986879</v>
      </c>
      <c r="AA19" s="82">
        <v>746.0709999999998</v>
      </c>
      <c r="AB19" s="78">
        <v>0.1087322323008887</v>
      </c>
      <c r="AC19" s="78">
        <v>6.4754301179064458E-3</v>
      </c>
      <c r="AD19" s="78">
        <v>0.37054625969075922</v>
      </c>
      <c r="AE19" s="78">
        <v>6.2328165292950856E-2</v>
      </c>
    </row>
    <row r="20" spans="1:31" x14ac:dyDescent="0.3">
      <c r="A20" s="47" t="s">
        <v>449</v>
      </c>
      <c r="B20" s="70" t="s">
        <v>398</v>
      </c>
      <c r="C20" s="75" t="s">
        <v>374</v>
      </c>
      <c r="D20" s="71" t="s">
        <v>81</v>
      </c>
      <c r="E20" s="89">
        <v>22.37</v>
      </c>
      <c r="F20" s="88">
        <v>-0.61616329999999997</v>
      </c>
      <c r="G20" s="88">
        <v>-0.51933819999999997</v>
      </c>
      <c r="H20" s="89">
        <v>29.388889312744141</v>
      </c>
      <c r="I20" s="90">
        <v>0.31376349185266594</v>
      </c>
      <c r="J20" s="91">
        <v>329.70400000000001</v>
      </c>
      <c r="K20" s="76">
        <v>0.85759954383325654</v>
      </c>
      <c r="L20" s="77">
        <v>1.852433</v>
      </c>
      <c r="M20" s="78">
        <v>0.97955920000000007</v>
      </c>
      <c r="N20" s="79">
        <v>432267.3</v>
      </c>
      <c r="O20" s="78">
        <v>4.7336766234960422E-2</v>
      </c>
      <c r="P20" s="78">
        <v>2.7500000000000003E-3</v>
      </c>
      <c r="Q20" s="80" t="s">
        <v>450</v>
      </c>
      <c r="R20" s="80" t="s">
        <v>450</v>
      </c>
      <c r="S20" s="80">
        <v>7.7162511986531124</v>
      </c>
      <c r="T20" s="79">
        <v>9486.8969316406256</v>
      </c>
      <c r="U20" s="79">
        <v>1129.6359833374022</v>
      </c>
      <c r="V20" s="81">
        <v>0.11907328512970863</v>
      </c>
      <c r="W20" s="82">
        <v>-9.6752741247653962</v>
      </c>
      <c r="X20" s="81">
        <v>-0.33625078916926621</v>
      </c>
      <c r="Y20" s="82">
        <v>12517.188999999998</v>
      </c>
      <c r="Z20" s="87">
        <v>11.0807279377018</v>
      </c>
      <c r="AA20" s="82">
        <v>-3519.174</v>
      </c>
      <c r="AB20" s="78">
        <v>0.14486127008055236</v>
      </c>
      <c r="AC20" s="78" t="s">
        <v>450</v>
      </c>
      <c r="AD20" s="78" t="s">
        <v>450</v>
      </c>
      <c r="AE20" s="78" t="s">
        <v>450</v>
      </c>
    </row>
    <row r="21" spans="1:31" x14ac:dyDescent="0.3">
      <c r="A21" s="47" t="s">
        <v>451</v>
      </c>
      <c r="B21" s="70" t="s">
        <v>418</v>
      </c>
      <c r="C21" s="75" t="s">
        <v>370</v>
      </c>
      <c r="D21" s="71" t="s">
        <v>282</v>
      </c>
      <c r="E21" s="89">
        <v>111.23</v>
      </c>
      <c r="F21" s="88">
        <v>0.77546940000000009</v>
      </c>
      <c r="G21" s="88">
        <v>1.513083</v>
      </c>
      <c r="H21" s="89">
        <v>124.03246307373047</v>
      </c>
      <c r="I21" s="90">
        <v>0.11509901172103265</v>
      </c>
      <c r="J21" s="91">
        <v>524.70500000000004</v>
      </c>
      <c r="K21" s="76">
        <v>0.38372418787699752</v>
      </c>
      <c r="L21" s="77">
        <v>0.87525710000000001</v>
      </c>
      <c r="M21" s="78">
        <v>0.70924830000000005</v>
      </c>
      <c r="N21" s="79">
        <v>375476.7</v>
      </c>
      <c r="O21" s="78">
        <v>3.0952334833268765E-2</v>
      </c>
      <c r="P21" s="78">
        <v>9.130000000000001E-3</v>
      </c>
      <c r="Q21" s="80">
        <v>10.511960743933969</v>
      </c>
      <c r="R21" s="80">
        <v>534.75961538461536</v>
      </c>
      <c r="S21" s="80">
        <v>50.098301312849948</v>
      </c>
      <c r="T21" s="79">
        <v>8137.4969609375003</v>
      </c>
      <c r="U21" s="79">
        <v>722.74701690673828</v>
      </c>
      <c r="V21" s="81">
        <v>8.8816870885008906E-2</v>
      </c>
      <c r="W21" s="82">
        <v>-0.46946502586332489</v>
      </c>
      <c r="X21" s="81">
        <v>-3.027105848126016E-2</v>
      </c>
      <c r="Y21" s="82">
        <v>239.4369999999999</v>
      </c>
      <c r="Z21" s="87">
        <v>0.33128742754934998</v>
      </c>
      <c r="AA21" s="82">
        <v>5734.4319999999998</v>
      </c>
      <c r="AB21" s="78">
        <v>0.11096685412876463</v>
      </c>
      <c r="AC21" s="78" t="s">
        <v>450</v>
      </c>
      <c r="AD21" s="78" t="s">
        <v>450</v>
      </c>
      <c r="AE21" s="78">
        <v>-5.301098905378978E-2</v>
      </c>
    </row>
    <row r="22" spans="1:31" x14ac:dyDescent="0.3">
      <c r="A22" s="47" t="s">
        <v>452</v>
      </c>
      <c r="B22" s="70" t="s">
        <v>232</v>
      </c>
      <c r="C22" s="75" t="s">
        <v>390</v>
      </c>
      <c r="D22" s="71" t="s">
        <v>233</v>
      </c>
      <c r="E22" s="89">
        <v>60.28</v>
      </c>
      <c r="F22" s="88">
        <v>0.44065550000000003</v>
      </c>
      <c r="G22" s="88">
        <v>0.42910209999999999</v>
      </c>
      <c r="H22" s="89">
        <v>66</v>
      </c>
      <c r="I22" s="90">
        <v>9.4890510948905105E-2</v>
      </c>
      <c r="J22" s="91">
        <v>2059.1379999999999</v>
      </c>
      <c r="K22" s="76">
        <v>0.9936002346613001</v>
      </c>
      <c r="L22" s="77">
        <v>1.0088600000000001</v>
      </c>
      <c r="M22" s="78">
        <v>0.51133419999999996</v>
      </c>
      <c r="N22" s="79">
        <v>674697.2</v>
      </c>
      <c r="O22" s="78">
        <v>6.4340358560284654E-3</v>
      </c>
      <c r="P22" s="78">
        <v>2.2000000000000001E-3</v>
      </c>
      <c r="Q22" s="80">
        <v>4.8223455254282559</v>
      </c>
      <c r="R22" s="80">
        <v>27.153153153153152</v>
      </c>
      <c r="S22" s="80">
        <v>18.111795434398154</v>
      </c>
      <c r="T22" s="79">
        <v>6921.9679863281253</v>
      </c>
      <c r="U22" s="79">
        <v>5277.8159013671875</v>
      </c>
      <c r="V22" s="81">
        <v>0.76247331854056921</v>
      </c>
      <c r="W22" s="82">
        <v>1.6484409945793153</v>
      </c>
      <c r="X22" s="81">
        <v>0.49037607504114761</v>
      </c>
      <c r="Y22" s="82">
        <v>-7144.4559999999983</v>
      </c>
      <c r="Z22" s="87">
        <v>-1.3536766218293572</v>
      </c>
      <c r="AA22" s="82">
        <v>25401.233</v>
      </c>
      <c r="AB22" s="78">
        <v>0.11655333643104802</v>
      </c>
      <c r="AC22" s="78">
        <v>2.4023646143943013E-2</v>
      </c>
      <c r="AD22" s="78">
        <v>0.87316656387265923</v>
      </c>
      <c r="AE22" s="78">
        <v>0.13251722862058826</v>
      </c>
    </row>
    <row r="23" spans="1:31" x14ac:dyDescent="0.3">
      <c r="A23" s="47" t="s">
        <v>453</v>
      </c>
      <c r="B23" s="70" t="s">
        <v>385</v>
      </c>
      <c r="C23" s="75" t="s">
        <v>369</v>
      </c>
      <c r="D23" s="71" t="s">
        <v>49</v>
      </c>
      <c r="E23" s="89">
        <v>13.48</v>
      </c>
      <c r="F23" s="88">
        <v>-0.30653259999999999</v>
      </c>
      <c r="G23" s="88">
        <v>-0.23070840000000001</v>
      </c>
      <c r="H23" s="89">
        <v>18.186697006225586</v>
      </c>
      <c r="I23" s="90">
        <v>0.34916149897815907</v>
      </c>
      <c r="J23" s="91">
        <v>108.863</v>
      </c>
      <c r="K23" s="76">
        <v>0.7170939621358956</v>
      </c>
      <c r="L23" s="77">
        <v>1.117372</v>
      </c>
      <c r="M23" s="78">
        <v>0.43085070000000003</v>
      </c>
      <c r="N23" s="79">
        <v>12757.23</v>
      </c>
      <c r="O23" s="78">
        <v>3.6147274706974958E-2</v>
      </c>
      <c r="P23" s="78">
        <v>4.8400000000000006E-3</v>
      </c>
      <c r="Q23" s="80">
        <v>0.70442190075028477</v>
      </c>
      <c r="R23" s="80">
        <v>6.8705402650356779</v>
      </c>
      <c r="S23" s="80" t="s">
        <v>450</v>
      </c>
      <c r="T23" s="79">
        <v>7068.5349895019535</v>
      </c>
      <c r="U23" s="79" t="s">
        <v>450</v>
      </c>
      <c r="V23" s="81" t="s">
        <v>450</v>
      </c>
      <c r="W23" s="82">
        <v>1.9029263859876098</v>
      </c>
      <c r="X23" s="81">
        <v>2.9307101891047647E-2</v>
      </c>
      <c r="Y23" s="82">
        <v>16014.489000000001</v>
      </c>
      <c r="Z23" s="87" t="s">
        <v>450</v>
      </c>
      <c r="AA23" s="82">
        <v>4040.7329999999997</v>
      </c>
      <c r="AB23" s="78">
        <v>8.1228826036407964E-2</v>
      </c>
      <c r="AC23" s="78">
        <v>4.8090888944506999E-2</v>
      </c>
      <c r="AD23" s="78">
        <v>0.42630285068669699</v>
      </c>
      <c r="AE23" s="78">
        <v>0.10500458956340325</v>
      </c>
    </row>
    <row r="24" spans="1:31" x14ac:dyDescent="0.3">
      <c r="A24" s="47" t="s">
        <v>454</v>
      </c>
      <c r="B24" s="70" t="s">
        <v>379</v>
      </c>
      <c r="C24" s="75" t="s">
        <v>369</v>
      </c>
      <c r="D24" s="71" t="s">
        <v>60</v>
      </c>
      <c r="E24" s="89">
        <v>32.75</v>
      </c>
      <c r="F24" s="88">
        <v>-0.3619986</v>
      </c>
      <c r="G24" s="88">
        <v>-0.22176490000000001</v>
      </c>
      <c r="H24" s="89">
        <v>45.875</v>
      </c>
      <c r="I24" s="90">
        <v>0.4007633587786259</v>
      </c>
      <c r="J24" s="91">
        <v>2865.4169999999999</v>
      </c>
      <c r="K24" s="76">
        <v>0.99539997145267167</v>
      </c>
      <c r="L24" s="77">
        <v>1.298465</v>
      </c>
      <c r="M24" s="78">
        <v>0.54707149999999993</v>
      </c>
      <c r="N24" s="79">
        <v>632396.19999999995</v>
      </c>
      <c r="O24" s="78">
        <v>7.9321872383631645E-3</v>
      </c>
      <c r="P24" s="78">
        <v>4.5100000000000001E-3</v>
      </c>
      <c r="Q24" s="80">
        <v>0.8280175957085284</v>
      </c>
      <c r="R24" s="80">
        <v>5.7006092254134026</v>
      </c>
      <c r="S24" s="80" t="s">
        <v>450</v>
      </c>
      <c r="T24" s="79">
        <v>178373.48884375</v>
      </c>
      <c r="U24" s="79" t="s">
        <v>450</v>
      </c>
      <c r="V24" s="81" t="s">
        <v>450</v>
      </c>
      <c r="W24" s="82">
        <v>5.8232208837509152</v>
      </c>
      <c r="X24" s="81">
        <v>9.3545045416874181E-2</v>
      </c>
      <c r="Y24" s="82">
        <v>101989.652</v>
      </c>
      <c r="Z24" s="87" t="s">
        <v>450</v>
      </c>
      <c r="AA24" s="82">
        <v>108564.89400000001</v>
      </c>
      <c r="AB24" s="78">
        <v>9.292877953230573E-2</v>
      </c>
      <c r="AC24" s="78">
        <v>5.6075208969698614E-2</v>
      </c>
      <c r="AD24" s="78">
        <v>0.3706924437620453</v>
      </c>
      <c r="AE24" s="78">
        <v>0.15421429290242847</v>
      </c>
    </row>
    <row r="25" spans="1:31" x14ac:dyDescent="0.3">
      <c r="A25" s="47" t="s">
        <v>455</v>
      </c>
      <c r="B25" s="70" t="s">
        <v>52</v>
      </c>
      <c r="C25" s="75" t="s">
        <v>369</v>
      </c>
      <c r="D25" s="71" t="s">
        <v>53</v>
      </c>
      <c r="E25" s="89">
        <v>22.94</v>
      </c>
      <c r="F25" s="88">
        <v>0.47043630000000003</v>
      </c>
      <c r="G25" s="88">
        <v>0.11623810000000001</v>
      </c>
      <c r="H25" s="89">
        <v>22.463876724243164</v>
      </c>
      <c r="I25" s="90">
        <v>-2.0755155874317199E-2</v>
      </c>
      <c r="J25" s="91">
        <v>341.11900000000003</v>
      </c>
      <c r="K25" s="76">
        <v>0.63310164488052545</v>
      </c>
      <c r="L25" s="77">
        <v>1.0574060000000001</v>
      </c>
      <c r="M25" s="78">
        <v>0.78066760000000002</v>
      </c>
      <c r="N25" s="79">
        <v>36264.57</v>
      </c>
      <c r="O25" s="78">
        <v>2.3052485842482279E-2</v>
      </c>
      <c r="P25" s="78">
        <v>7.887000000000001E-2</v>
      </c>
      <c r="Q25" s="80">
        <v>7.6295984675696191</v>
      </c>
      <c r="R25" s="80">
        <v>75.21311475409837</v>
      </c>
      <c r="S25" s="80" t="s">
        <v>450</v>
      </c>
      <c r="T25" s="79">
        <v>1140.3449963378907</v>
      </c>
      <c r="U25" s="79" t="s">
        <v>450</v>
      </c>
      <c r="V25" s="81" t="s">
        <v>450</v>
      </c>
      <c r="W25" s="82">
        <v>3.7652513276984531E-2</v>
      </c>
      <c r="X25" s="81">
        <v>1.1263247278480574E-2</v>
      </c>
      <c r="Y25" s="82">
        <v>-980.66600000000017</v>
      </c>
      <c r="Z25" s="87" t="s">
        <v>450</v>
      </c>
      <c r="AA25" s="82">
        <v>2199.9519999999998</v>
      </c>
      <c r="AB25" s="78">
        <v>0.10896399444304875</v>
      </c>
      <c r="AC25" s="78">
        <v>4.0599080850065739E-3</v>
      </c>
      <c r="AD25" s="78" t="s">
        <v>450</v>
      </c>
      <c r="AE25" s="78">
        <v>1.7469981373317924E-2</v>
      </c>
    </row>
    <row r="26" spans="1:31" x14ac:dyDescent="0.3">
      <c r="A26" s="47" t="s">
        <v>456</v>
      </c>
      <c r="B26" s="70" t="s">
        <v>375</v>
      </c>
      <c r="C26" s="75" t="s">
        <v>369</v>
      </c>
      <c r="D26" s="71" t="s">
        <v>376</v>
      </c>
      <c r="E26" s="89">
        <v>13.34</v>
      </c>
      <c r="F26" s="88">
        <v>-0.36640489999999998</v>
      </c>
      <c r="G26" s="88">
        <v>-0.34529169999999998</v>
      </c>
      <c r="H26" s="89">
        <v>20.023077011108398</v>
      </c>
      <c r="I26" s="90">
        <v>0.50098028569028474</v>
      </c>
      <c r="J26" s="91">
        <v>202.53299999999999</v>
      </c>
      <c r="K26" s="76">
        <v>1</v>
      </c>
      <c r="L26" s="77">
        <v>1.0964210000000001</v>
      </c>
      <c r="M26" s="78">
        <v>0.47987109999999999</v>
      </c>
      <c r="N26" s="79">
        <v>36543.96</v>
      </c>
      <c r="O26" s="78">
        <v>3.0881145294840845E-2</v>
      </c>
      <c r="P26" s="78">
        <v>5.28E-3</v>
      </c>
      <c r="Q26" s="80">
        <v>0.66394946105480779</v>
      </c>
      <c r="R26" s="80">
        <v>5.5421686746987948</v>
      </c>
      <c r="S26" s="80" t="s">
        <v>450</v>
      </c>
      <c r="T26" s="79">
        <v>12081.827947265625</v>
      </c>
      <c r="U26" s="79" t="s">
        <v>450</v>
      </c>
      <c r="V26" s="81" t="s">
        <v>450</v>
      </c>
      <c r="W26" s="82">
        <v>2.6074229958267212</v>
      </c>
      <c r="X26" s="81">
        <v>4.37093794017561E-2</v>
      </c>
      <c r="Y26" s="82">
        <v>-7380.5460000000003</v>
      </c>
      <c r="Z26" s="87" t="s">
        <v>450</v>
      </c>
      <c r="AA26" s="82">
        <v>7794.3620000000001</v>
      </c>
      <c r="AB26" s="78">
        <v>0.10727729275557379</v>
      </c>
      <c r="AC26" s="78">
        <v>5.1575921464717019E-2</v>
      </c>
      <c r="AD26" s="78">
        <v>0.38000011901060532</v>
      </c>
      <c r="AE26" s="78">
        <v>0.13553783284680307</v>
      </c>
    </row>
    <row r="27" spans="1:31" x14ac:dyDescent="0.3">
      <c r="A27" s="47" t="s">
        <v>457</v>
      </c>
      <c r="B27" s="70" t="s">
        <v>221</v>
      </c>
      <c r="C27" s="75" t="s">
        <v>390</v>
      </c>
      <c r="D27" s="71" t="s">
        <v>222</v>
      </c>
      <c r="E27" s="89">
        <v>26.5</v>
      </c>
      <c r="F27" s="88">
        <v>-0.20571539999999999</v>
      </c>
      <c r="G27" s="88">
        <v>-7.8913250000000004E-2</v>
      </c>
      <c r="H27" s="89">
        <v>33.892307281494141</v>
      </c>
      <c r="I27" s="90">
        <v>0.27895499175449578</v>
      </c>
      <c r="J27" s="91">
        <v>2000</v>
      </c>
      <c r="K27" s="76">
        <v>0.33750000000000002</v>
      </c>
      <c r="L27" s="77">
        <v>0.84141160000000004</v>
      </c>
      <c r="M27" s="78">
        <v>0.35820599999999997</v>
      </c>
      <c r="N27" s="79">
        <v>125999.1</v>
      </c>
      <c r="O27" s="78">
        <v>2.6286266666666669E-2</v>
      </c>
      <c r="P27" s="78">
        <v>4.9500000000000013E-3</v>
      </c>
      <c r="Q27" s="80">
        <v>9.8909708940581442</v>
      </c>
      <c r="R27" s="80">
        <v>12.447158290277125</v>
      </c>
      <c r="S27" s="80">
        <v>9.5258077858880785</v>
      </c>
      <c r="T27" s="79">
        <v>6995.9282133789056</v>
      </c>
      <c r="U27" s="79">
        <v>6638.9740307617185</v>
      </c>
      <c r="V27" s="81">
        <v>0.94897686600978071</v>
      </c>
      <c r="W27" s="82">
        <v>3.2085079887771606</v>
      </c>
      <c r="X27" s="81">
        <v>0.91725011775885845</v>
      </c>
      <c r="Y27" s="82">
        <v>-7381.2920000000004</v>
      </c>
      <c r="Z27" s="87">
        <v>-1.1118121513653687</v>
      </c>
      <c r="AA27" s="82">
        <v>5248.7539999999999</v>
      </c>
      <c r="AB27" s="78">
        <v>0.11202774311659</v>
      </c>
      <c r="AC27" s="78">
        <v>0.15616584274004092</v>
      </c>
      <c r="AD27" s="78">
        <v>0.56921875039890935</v>
      </c>
      <c r="AE27" s="78">
        <v>1.0275502306622941</v>
      </c>
    </row>
    <row r="28" spans="1:31" x14ac:dyDescent="0.3">
      <c r="A28" s="47" t="s">
        <v>458</v>
      </c>
      <c r="B28" s="70" t="s">
        <v>109</v>
      </c>
      <c r="C28" s="75" t="s">
        <v>373</v>
      </c>
      <c r="D28" s="71" t="s">
        <v>110</v>
      </c>
      <c r="E28" s="89">
        <v>21.02</v>
      </c>
      <c r="F28" s="88">
        <v>-0.29959199999999997</v>
      </c>
      <c r="G28" s="88">
        <v>-0.246922</v>
      </c>
      <c r="H28" s="89">
        <v>28.45294189453125</v>
      </c>
      <c r="I28" s="90">
        <v>0.35361283989206704</v>
      </c>
      <c r="J28" s="91">
        <v>1165</v>
      </c>
      <c r="K28" s="76">
        <v>0.625</v>
      </c>
      <c r="L28" s="77">
        <v>1.2465219999999999</v>
      </c>
      <c r="M28" s="78">
        <v>0.53447500000000003</v>
      </c>
      <c r="N28" s="79">
        <v>177283.3</v>
      </c>
      <c r="O28" s="78">
        <v>3.7474939055793993E-2</v>
      </c>
      <c r="P28" s="78">
        <v>5.1699999999999992E-3</v>
      </c>
      <c r="Q28" s="80">
        <v>2.4954958252618646</v>
      </c>
      <c r="R28" s="80">
        <v>15.014285714285712</v>
      </c>
      <c r="S28" s="80">
        <v>8.5096559200224835</v>
      </c>
      <c r="T28" s="79">
        <v>84578</v>
      </c>
      <c r="U28" s="79">
        <v>1728</v>
      </c>
      <c r="V28" s="81">
        <v>2.0430844900565157E-2</v>
      </c>
      <c r="W28" s="82">
        <v>1.5914149613718986</v>
      </c>
      <c r="X28" s="81">
        <v>2.192057544513067E-2</v>
      </c>
      <c r="Y28" s="82">
        <v>4413</v>
      </c>
      <c r="Z28" s="87">
        <v>2.5538194444444446</v>
      </c>
      <c r="AA28" s="82">
        <v>8766</v>
      </c>
      <c r="AB28" s="78">
        <v>0.11070098779245222</v>
      </c>
      <c r="AC28" s="78">
        <v>2.4568895631240276E-2</v>
      </c>
      <c r="AD28" s="78">
        <v>0.47896879240162815</v>
      </c>
      <c r="AE28" s="78">
        <v>0.20509983959289785</v>
      </c>
    </row>
    <row r="29" spans="1:31" x14ac:dyDescent="0.3">
      <c r="A29" s="47" t="s">
        <v>459</v>
      </c>
      <c r="B29" s="70" t="s">
        <v>400</v>
      </c>
      <c r="C29" s="75" t="s">
        <v>401</v>
      </c>
      <c r="D29" s="71" t="s">
        <v>242</v>
      </c>
      <c r="E29" s="89">
        <v>9.42</v>
      </c>
      <c r="F29" s="88">
        <v>-0.47840530000000003</v>
      </c>
      <c r="G29" s="88">
        <v>-0.31689630000000002</v>
      </c>
      <c r="H29" s="89">
        <v>12.433333396911621</v>
      </c>
      <c r="I29" s="90">
        <v>0.31988677249592579</v>
      </c>
      <c r="J29" s="91">
        <v>873.14099999999996</v>
      </c>
      <c r="K29" s="76">
        <v>0.96629983015343457</v>
      </c>
      <c r="L29" s="77">
        <v>1.270437</v>
      </c>
      <c r="M29" s="78">
        <v>0.59085880000000002</v>
      </c>
      <c r="N29" s="79">
        <v>170766.5</v>
      </c>
      <c r="O29" s="78">
        <v>9.0451502638328546E-2</v>
      </c>
      <c r="P29" s="78">
        <v>1.7600000000000003E-3</v>
      </c>
      <c r="Q29" s="80">
        <v>0.75420188469249672</v>
      </c>
      <c r="R29" s="80">
        <v>14.059701492537313</v>
      </c>
      <c r="S29" s="80">
        <v>13.735434365946272</v>
      </c>
      <c r="T29" s="79">
        <v>1167.7339907226562</v>
      </c>
      <c r="U29" s="79">
        <v>376.71202221679687</v>
      </c>
      <c r="V29" s="81">
        <v>0.32260088788172325</v>
      </c>
      <c r="W29" s="82">
        <v>0.27582803424358371</v>
      </c>
      <c r="X29" s="81">
        <v>0.20624283232385335</v>
      </c>
      <c r="Y29" s="82">
        <v>2689.5920000000001</v>
      </c>
      <c r="Z29" s="87">
        <v>7.1396500280847057</v>
      </c>
      <c r="AA29" s="82">
        <v>11586.341999999997</v>
      </c>
      <c r="AB29" s="78">
        <v>0.12208801357103148</v>
      </c>
      <c r="AC29" s="78">
        <v>6.6279763881821038E-2</v>
      </c>
      <c r="AD29" s="78">
        <v>0.23749984956735579</v>
      </c>
      <c r="AE29" s="78">
        <v>1.5269519607084239E-2</v>
      </c>
    </row>
    <row r="30" spans="1:31" x14ac:dyDescent="0.3">
      <c r="A30" s="47" t="s">
        <v>460</v>
      </c>
      <c r="B30" s="70" t="s">
        <v>164</v>
      </c>
      <c r="C30" s="75" t="s">
        <v>156</v>
      </c>
      <c r="D30" s="71" t="s">
        <v>165</v>
      </c>
      <c r="E30" s="89">
        <v>9.2799999999999994</v>
      </c>
      <c r="F30" s="88">
        <v>-0.35274520000000004</v>
      </c>
      <c r="G30" s="88">
        <v>-0.13380319999999998</v>
      </c>
      <c r="H30" s="89">
        <v>12.771429061889648</v>
      </c>
      <c r="I30" s="90">
        <v>0.37623157994500533</v>
      </c>
      <c r="J30" s="91">
        <v>491.51</v>
      </c>
      <c r="K30" s="76">
        <v>0.40609957071066716</v>
      </c>
      <c r="L30" s="77">
        <v>0.97409749999999995</v>
      </c>
      <c r="M30" s="78">
        <v>0.48119039999999996</v>
      </c>
      <c r="N30" s="79">
        <v>29636.240000000002</v>
      </c>
      <c r="O30" s="78">
        <v>4.9697608240398386E-2</v>
      </c>
      <c r="P30" s="78">
        <v>1.6500000000000001E-2</v>
      </c>
      <c r="Q30" s="80">
        <v>0.62727169516170311</v>
      </c>
      <c r="R30" s="80">
        <v>18.054474708171206</v>
      </c>
      <c r="S30" s="80">
        <v>15.112545704992005</v>
      </c>
      <c r="T30" s="79">
        <v>336.307001953125</v>
      </c>
      <c r="U30" s="79">
        <v>773.71901049804683</v>
      </c>
      <c r="V30" s="81">
        <v>2.3006330703928937</v>
      </c>
      <c r="W30" s="82">
        <v>1.0339220182613134</v>
      </c>
      <c r="X30" s="81">
        <v>1.5110687801452598</v>
      </c>
      <c r="Y30" s="82">
        <v>635.46100000000001</v>
      </c>
      <c r="Z30" s="87">
        <v>0.82130720762690135</v>
      </c>
      <c r="AA30" s="82">
        <v>7204.0729999999994</v>
      </c>
      <c r="AB30" s="78">
        <v>0.10811725732984638</v>
      </c>
      <c r="AC30" s="78">
        <v>9.2978942497023223E-3</v>
      </c>
      <c r="AD30" s="78" t="s">
        <v>450</v>
      </c>
      <c r="AE30" s="78">
        <v>7.060646391584334E-2</v>
      </c>
    </row>
    <row r="31" spans="1:31" x14ac:dyDescent="0.3">
      <c r="A31" s="47" t="s">
        <v>461</v>
      </c>
      <c r="B31" s="70" t="s">
        <v>57</v>
      </c>
      <c r="C31" s="75" t="s">
        <v>369</v>
      </c>
      <c r="D31" s="71" t="s">
        <v>58</v>
      </c>
      <c r="E31" s="89">
        <v>21.04</v>
      </c>
      <c r="F31" s="88">
        <v>-0.35475099999999998</v>
      </c>
      <c r="G31" s="88">
        <v>-0.23112530000000001</v>
      </c>
      <c r="H31" s="89">
        <v>28.794445037841797</v>
      </c>
      <c r="I31" s="90">
        <v>0.36855727366168245</v>
      </c>
      <c r="J31" s="91">
        <v>4435.1059999999998</v>
      </c>
      <c r="K31" s="76">
        <v>0.97129989677811546</v>
      </c>
      <c r="L31" s="77">
        <v>1.127675</v>
      </c>
      <c r="M31" s="78">
        <v>0.48157159999999999</v>
      </c>
      <c r="N31" s="79">
        <v>1046219</v>
      </c>
      <c r="O31" s="78">
        <v>3.9358348008202759E-2</v>
      </c>
      <c r="P31" s="78">
        <v>1.4300000000000001E-3</v>
      </c>
      <c r="Q31" s="80">
        <v>1.3810719008831533</v>
      </c>
      <c r="R31" s="80">
        <v>8.2867270578968082</v>
      </c>
      <c r="S31" s="80" t="s">
        <v>450</v>
      </c>
      <c r="T31" s="79">
        <v>176150.04468749999</v>
      </c>
      <c r="U31" s="79" t="s">
        <v>450</v>
      </c>
      <c r="V31" s="81" t="s">
        <v>450</v>
      </c>
      <c r="W31" s="82">
        <v>1.9580921808466221</v>
      </c>
      <c r="X31" s="81">
        <v>4.9300846873087389E-2</v>
      </c>
      <c r="Y31" s="82">
        <v>120003.81099999999</v>
      </c>
      <c r="Z31" s="87" t="s">
        <v>450</v>
      </c>
      <c r="AA31" s="82">
        <v>134433.01199999999</v>
      </c>
      <c r="AB31" s="78">
        <v>0.11929628127397979</v>
      </c>
      <c r="AC31" s="78">
        <v>8.1946080401823093E-2</v>
      </c>
      <c r="AD31" s="78">
        <v>0.65350478675742385</v>
      </c>
      <c r="AE31" s="78">
        <v>0.13102821940657441</v>
      </c>
    </row>
    <row r="32" spans="1:31" x14ac:dyDescent="0.3">
      <c r="A32" s="47" t="s">
        <v>462</v>
      </c>
      <c r="B32" s="70" t="s">
        <v>403</v>
      </c>
      <c r="C32" s="75" t="s">
        <v>317</v>
      </c>
      <c r="D32" s="71" t="s">
        <v>22</v>
      </c>
      <c r="E32" s="89">
        <v>19.7</v>
      </c>
      <c r="F32" s="88">
        <v>-0.44034089999999998</v>
      </c>
      <c r="G32" s="88">
        <v>-0.4960348</v>
      </c>
      <c r="H32" s="89">
        <v>29.083333969116211</v>
      </c>
      <c r="I32" s="90">
        <v>0.47631136899067061</v>
      </c>
      <c r="J32" s="91">
        <v>812.47299999999996</v>
      </c>
      <c r="K32" s="76">
        <v>0.89660702571039297</v>
      </c>
      <c r="L32" s="77">
        <v>0.87702279999999999</v>
      </c>
      <c r="M32" s="78">
        <v>0.55967010000000006</v>
      </c>
      <c r="N32" s="79">
        <v>232997.9</v>
      </c>
      <c r="O32" s="78">
        <v>3.8676113877186259E-2</v>
      </c>
      <c r="P32" s="78">
        <v>4.2900000000000004E-3</v>
      </c>
      <c r="Q32" s="80">
        <v>2.3404972445600034</v>
      </c>
      <c r="R32" s="80">
        <v>16.61045531197302</v>
      </c>
      <c r="S32" s="80">
        <v>6.3933443165711363</v>
      </c>
      <c r="T32" s="79">
        <v>35802.713109374999</v>
      </c>
      <c r="U32" s="79">
        <v>5328.204963867187</v>
      </c>
      <c r="V32" s="81">
        <v>0.14882126244426955</v>
      </c>
      <c r="W32" s="82">
        <v>1.7065160156397821</v>
      </c>
      <c r="X32" s="81">
        <v>3.8726064768869257E-2</v>
      </c>
      <c r="Y32" s="82">
        <v>16088.14</v>
      </c>
      <c r="Z32" s="87">
        <v>3.0194296407702943</v>
      </c>
      <c r="AA32" s="82">
        <v>8148.3489999999993</v>
      </c>
      <c r="AB32" s="78">
        <v>0.10904992484826416</v>
      </c>
      <c r="AC32" s="78" t="s">
        <v>450</v>
      </c>
      <c r="AD32" s="78">
        <v>0</v>
      </c>
      <c r="AE32" s="78">
        <v>0.17622656996991581</v>
      </c>
    </row>
    <row r="33" spans="1:31" x14ac:dyDescent="0.3">
      <c r="A33" s="47" t="s">
        <v>463</v>
      </c>
      <c r="B33" s="70" t="s">
        <v>201</v>
      </c>
      <c r="C33" s="75" t="s">
        <v>373</v>
      </c>
      <c r="D33" s="71" t="s">
        <v>202</v>
      </c>
      <c r="E33" s="89">
        <v>22.23</v>
      </c>
      <c r="F33" s="88">
        <v>-0.25527640000000001</v>
      </c>
      <c r="G33" s="88">
        <v>-0.1779017</v>
      </c>
      <c r="H33" s="89">
        <v>29.510000228881836</v>
      </c>
      <c r="I33" s="90">
        <v>0.32748539041303792</v>
      </c>
      <c r="J33" s="91">
        <v>345.05</v>
      </c>
      <c r="K33" s="76">
        <v>0.53890740472395304</v>
      </c>
      <c r="L33" s="77">
        <v>1.30643</v>
      </c>
      <c r="M33" s="78">
        <v>0.79009789999999991</v>
      </c>
      <c r="N33" s="79">
        <v>78787.25</v>
      </c>
      <c r="O33" s="78">
        <v>0.10450201667114815</v>
      </c>
      <c r="P33" s="78">
        <v>1.6610000000000003E-2</v>
      </c>
      <c r="Q33" s="80" t="s">
        <v>450</v>
      </c>
      <c r="R33" s="80">
        <v>18.743676222596967</v>
      </c>
      <c r="S33" s="80">
        <v>7.1494878659304684</v>
      </c>
      <c r="T33" s="79">
        <v>49821.282062500002</v>
      </c>
      <c r="U33" s="79">
        <v>208.38703320312516</v>
      </c>
      <c r="V33" s="81">
        <v>4.1826911026036414E-3</v>
      </c>
      <c r="W33" s="82">
        <v>-12.480913156402588</v>
      </c>
      <c r="X33" s="81">
        <v>-8.6439748363244209E-2</v>
      </c>
      <c r="Y33" s="82">
        <v>33449.072999999989</v>
      </c>
      <c r="Z33" s="87">
        <v>160.51417636622102</v>
      </c>
      <c r="AA33" s="82">
        <v>3944.7059999999992</v>
      </c>
      <c r="AB33" s="78">
        <v>0.10781329004030506</v>
      </c>
      <c r="AC33" s="78">
        <v>3.7724696672879733E-2</v>
      </c>
      <c r="AD33" s="78" t="s">
        <v>450</v>
      </c>
      <c r="AE33" s="78" t="s">
        <v>450</v>
      </c>
    </row>
    <row r="34" spans="1:31" x14ac:dyDescent="0.3">
      <c r="A34" s="47" t="s">
        <v>464</v>
      </c>
      <c r="B34" s="70" t="s">
        <v>382</v>
      </c>
      <c r="C34" s="75" t="s">
        <v>370</v>
      </c>
      <c r="D34" s="71" t="s">
        <v>284</v>
      </c>
      <c r="E34" s="89">
        <v>11.39</v>
      </c>
      <c r="F34" s="88">
        <v>-0.35706749999999998</v>
      </c>
      <c r="G34" s="88">
        <v>-0.3783936</v>
      </c>
      <c r="H34" s="89">
        <v>14.181818008422852</v>
      </c>
      <c r="I34" s="90">
        <v>0.24511132646381473</v>
      </c>
      <c r="J34" s="91">
        <v>228.10499999999999</v>
      </c>
      <c r="K34" s="76">
        <v>0.82150325507989752</v>
      </c>
      <c r="L34" s="77">
        <v>1.185589</v>
      </c>
      <c r="M34" s="78">
        <v>0.67000029999999999</v>
      </c>
      <c r="N34" s="79">
        <v>24303.21</v>
      </c>
      <c r="O34" s="78">
        <v>5.3560507820629807E-2</v>
      </c>
      <c r="P34" s="78">
        <v>2.3870000000000002E-2</v>
      </c>
      <c r="Q34" s="80">
        <v>1.5151984288448281</v>
      </c>
      <c r="R34" s="80">
        <v>1627.1428571428571</v>
      </c>
      <c r="S34" s="80">
        <v>8.8923522901417744</v>
      </c>
      <c r="T34" s="79">
        <v>2867.99</v>
      </c>
      <c r="U34" s="79">
        <v>320.31</v>
      </c>
      <c r="V34" s="81">
        <v>0.11168448983434393</v>
      </c>
      <c r="W34" s="82">
        <v>0.2142</v>
      </c>
      <c r="X34" s="81">
        <v>1.7036353334565324E-2</v>
      </c>
      <c r="Y34" s="82">
        <v>607.62</v>
      </c>
      <c r="Z34" s="87">
        <v>1.8969748056570197</v>
      </c>
      <c r="AA34" s="82">
        <v>1786.6289999999999</v>
      </c>
      <c r="AB34" s="78">
        <v>0.11801613683351184</v>
      </c>
      <c r="AC34" s="78">
        <v>4.4613340714189228E-3</v>
      </c>
      <c r="AD34" s="78">
        <v>0</v>
      </c>
      <c r="AE34" s="78">
        <v>2.7710442372789489E-2</v>
      </c>
    </row>
    <row r="35" spans="1:31" x14ac:dyDescent="0.3">
      <c r="A35" s="47" t="s">
        <v>465</v>
      </c>
      <c r="B35" s="70" t="s">
        <v>29</v>
      </c>
      <c r="C35" s="75" t="s">
        <v>317</v>
      </c>
      <c r="D35" s="71" t="s">
        <v>30</v>
      </c>
      <c r="E35" s="89">
        <v>12.57</v>
      </c>
      <c r="F35" s="88">
        <v>0.40675549999999999</v>
      </c>
      <c r="G35" s="88">
        <v>1.0019199999999999</v>
      </c>
      <c r="H35" s="89">
        <v>13.166666984558105</v>
      </c>
      <c r="I35" s="90">
        <v>4.7467540537637687E-2</v>
      </c>
      <c r="J35" s="91">
        <v>370</v>
      </c>
      <c r="K35" s="76">
        <v>0.32729999999999998</v>
      </c>
      <c r="L35" s="77">
        <v>0.75270219999999999</v>
      </c>
      <c r="M35" s="78">
        <v>0.35350000000000004</v>
      </c>
      <c r="N35" s="79">
        <v>17048.810000000001</v>
      </c>
      <c r="O35" s="78">
        <v>3.3763230691736645E-2</v>
      </c>
      <c r="P35" s="78">
        <v>3.1900000000000001E-3</v>
      </c>
      <c r="Q35" s="80">
        <v>2.067643718817946</v>
      </c>
      <c r="R35" s="80">
        <v>10.137096774193548</v>
      </c>
      <c r="S35" s="80">
        <v>8.6042376811594217</v>
      </c>
      <c r="T35" s="79">
        <v>5396.1120000000001</v>
      </c>
      <c r="U35" s="79">
        <v>442.33900000000006</v>
      </c>
      <c r="V35" s="81">
        <v>8.197365065810347E-2</v>
      </c>
      <c r="W35" s="82">
        <v>0.61230399999999996</v>
      </c>
      <c r="X35" s="81">
        <v>4.1984391725004962E-2</v>
      </c>
      <c r="Y35" s="82">
        <v>1124.2710000000002</v>
      </c>
      <c r="Z35" s="87">
        <v>2.541650182326225</v>
      </c>
      <c r="AA35" s="82">
        <v>2249.3719999999998</v>
      </c>
      <c r="AB35" s="78">
        <v>0.10349790282744596</v>
      </c>
      <c r="AC35" s="78">
        <v>1.2653888267662759E-2</v>
      </c>
      <c r="AD35" s="78">
        <v>0.18779107616806048</v>
      </c>
      <c r="AE35" s="78">
        <v>0.10846608829204187</v>
      </c>
    </row>
    <row r="36" spans="1:31" x14ac:dyDescent="0.3">
      <c r="A36" s="47" t="s">
        <v>466</v>
      </c>
      <c r="B36" s="70" t="s">
        <v>387</v>
      </c>
      <c r="C36" s="75" t="s">
        <v>370</v>
      </c>
      <c r="D36" s="71" t="s">
        <v>286</v>
      </c>
      <c r="E36" s="89">
        <v>19.399999999999999</v>
      </c>
      <c r="F36" s="88">
        <v>-0.1584565</v>
      </c>
      <c r="G36" s="88">
        <v>-9.654979000000001E-2</v>
      </c>
      <c r="H36" s="89">
        <v>24.764286041259766</v>
      </c>
      <c r="I36" s="90">
        <v>0.2765095897556582</v>
      </c>
      <c r="J36" s="91">
        <v>1985.019</v>
      </c>
      <c r="K36" s="76">
        <v>0.19740012564111478</v>
      </c>
      <c r="L36" s="77">
        <v>0.42407440000000002</v>
      </c>
      <c r="M36" s="78">
        <v>0.37429499999999999</v>
      </c>
      <c r="N36" s="79">
        <v>125757.2</v>
      </c>
      <c r="O36" s="78">
        <v>2.1489726752806606E-2</v>
      </c>
      <c r="P36" s="78">
        <v>3.3000000000000004E-3</v>
      </c>
      <c r="Q36" s="80">
        <v>2.6445109746446454</v>
      </c>
      <c r="R36" s="80">
        <v>15.993404781533386</v>
      </c>
      <c r="S36" s="80">
        <v>7.5120811132037071</v>
      </c>
      <c r="T36" s="79">
        <v>63868</v>
      </c>
      <c r="U36" s="79">
        <v>5069</v>
      </c>
      <c r="V36" s="81">
        <v>7.9366819064320165E-2</v>
      </c>
      <c r="W36" s="82">
        <v>1.0675500113887786</v>
      </c>
      <c r="X36" s="81">
        <v>3.3179480429275099E-2</v>
      </c>
      <c r="Y36" s="82">
        <v>-1135</v>
      </c>
      <c r="Z36" s="87">
        <v>-0.2239100414282896</v>
      </c>
      <c r="AA36" s="82">
        <v>14705</v>
      </c>
      <c r="AB36" s="78">
        <v>8.6330999237878181E-2</v>
      </c>
      <c r="AC36" s="78">
        <v>1.2826911874653138E-2</v>
      </c>
      <c r="AD36" s="78">
        <v>0</v>
      </c>
      <c r="AE36" s="78">
        <v>0.1540478531628974</v>
      </c>
    </row>
    <row r="37" spans="1:31" x14ac:dyDescent="0.3">
      <c r="A37" s="47" t="s">
        <v>467</v>
      </c>
      <c r="B37" s="70" t="s">
        <v>139</v>
      </c>
      <c r="C37" s="75" t="s">
        <v>392</v>
      </c>
      <c r="D37" s="71" t="s">
        <v>140</v>
      </c>
      <c r="E37" s="89">
        <v>10.78</v>
      </c>
      <c r="F37" s="88">
        <v>-0.16885890000000001</v>
      </c>
      <c r="G37" s="88">
        <v>-0.16611309999999999</v>
      </c>
      <c r="H37" s="89">
        <v>13.854141235351563</v>
      </c>
      <c r="I37" s="90">
        <v>0.28517080105302073</v>
      </c>
      <c r="J37" s="91">
        <v>1011.082</v>
      </c>
      <c r="K37" s="76">
        <v>0.97126543643344454</v>
      </c>
      <c r="L37" s="77">
        <v>1.0633319999999999</v>
      </c>
      <c r="M37" s="78">
        <v>0.50227200000000005</v>
      </c>
      <c r="N37" s="79">
        <v>121220.4</v>
      </c>
      <c r="O37" s="78">
        <v>5.6747774251065912E-2</v>
      </c>
      <c r="P37" s="78">
        <v>5.28E-3</v>
      </c>
      <c r="Q37" s="80">
        <v>0.96996581327647047</v>
      </c>
      <c r="R37" s="80">
        <v>5.6976744186046506</v>
      </c>
      <c r="S37" s="80">
        <v>5.7329813884586143</v>
      </c>
      <c r="T37" s="79">
        <v>24453.963804687501</v>
      </c>
      <c r="U37" s="79">
        <v>3225.5380487060547</v>
      </c>
      <c r="V37" s="81">
        <v>0.13190246270372585</v>
      </c>
      <c r="W37" s="82">
        <v>0.64355781072909035</v>
      </c>
      <c r="X37" s="81">
        <v>2.6608762635972394E-2</v>
      </c>
      <c r="Y37" s="82">
        <v>13486.592999999999</v>
      </c>
      <c r="Z37" s="87">
        <v>4.1811917256441085</v>
      </c>
      <c r="AA37" s="82">
        <v>15890.865000000002</v>
      </c>
      <c r="AB37" s="78">
        <v>0.1067818895751491</v>
      </c>
      <c r="AC37" s="78">
        <v>4.6693604156126119E-2</v>
      </c>
      <c r="AD37" s="78">
        <v>0.26320836308364426</v>
      </c>
      <c r="AE37" s="78">
        <v>6.997467864389452E-2</v>
      </c>
    </row>
    <row r="38" spans="1:31" x14ac:dyDescent="0.3">
      <c r="A38" s="47" t="s">
        <v>468</v>
      </c>
      <c r="B38" s="70" t="s">
        <v>270</v>
      </c>
      <c r="C38" s="75" t="s">
        <v>404</v>
      </c>
      <c r="D38" s="71" t="s">
        <v>271</v>
      </c>
      <c r="E38" s="89">
        <v>18.13</v>
      </c>
      <c r="F38" s="88">
        <v>-0.45962500000000001</v>
      </c>
      <c r="G38" s="88">
        <v>-0.42119780000000001</v>
      </c>
      <c r="H38" s="89">
        <v>19.566667556762695</v>
      </c>
      <c r="I38" s="90">
        <v>7.9242556909139283E-2</v>
      </c>
      <c r="J38" s="91">
        <v>162.11600000000001</v>
      </c>
      <c r="K38" s="76">
        <v>0.84939796195316919</v>
      </c>
      <c r="L38" s="77">
        <v>1.111267</v>
      </c>
      <c r="M38" s="78">
        <v>0.65711039999999998</v>
      </c>
      <c r="N38" s="79">
        <v>66335.539999999994</v>
      </c>
      <c r="O38" s="78">
        <v>9.0912121190114811E-2</v>
      </c>
      <c r="P38" s="78">
        <v>8.4700000000000001E-3</v>
      </c>
      <c r="Q38" s="80">
        <v>1.9477459274503932</v>
      </c>
      <c r="R38" s="80">
        <v>18.984293193717274</v>
      </c>
      <c r="S38" s="80">
        <v>12.040818615325842</v>
      </c>
      <c r="T38" s="79">
        <v>1206.1660104980469</v>
      </c>
      <c r="U38" s="79">
        <v>246.21500159454345</v>
      </c>
      <c r="V38" s="81">
        <v>0.20413027680400064</v>
      </c>
      <c r="W38" s="82">
        <v>1.6017019994665385</v>
      </c>
      <c r="X38" s="81">
        <v>0.21527842692093321</v>
      </c>
      <c r="Y38" s="82">
        <v>-304.40500000000003</v>
      </c>
      <c r="Z38" s="87">
        <v>-1.2363381517316374</v>
      </c>
      <c r="AA38" s="82">
        <v>1426.3969999999999</v>
      </c>
      <c r="AB38" s="78">
        <v>0.1172278496170663</v>
      </c>
      <c r="AC38" s="78">
        <v>4.1941533217558995E-2</v>
      </c>
      <c r="AD38" s="78">
        <v>0.61107954280817123</v>
      </c>
      <c r="AE38" s="78">
        <v>0.18044674788608969</v>
      </c>
    </row>
    <row r="39" spans="1:31" x14ac:dyDescent="0.3">
      <c r="A39" s="47" t="s">
        <v>469</v>
      </c>
      <c r="B39" s="70" t="s">
        <v>414</v>
      </c>
      <c r="C39" s="75" t="s">
        <v>392</v>
      </c>
      <c r="D39" s="71" t="s">
        <v>134</v>
      </c>
      <c r="E39" s="89">
        <v>30.33</v>
      </c>
      <c r="F39" s="88">
        <v>2.4990389999999998E-2</v>
      </c>
      <c r="G39" s="88">
        <v>0.17975470000000002</v>
      </c>
      <c r="H39" s="89">
        <v>34.913333892822266</v>
      </c>
      <c r="I39" s="90">
        <v>0.1511155256453105</v>
      </c>
      <c r="J39" s="91">
        <v>210.94900000000001</v>
      </c>
      <c r="K39" s="76">
        <v>0.91733546971068824</v>
      </c>
      <c r="L39" s="77">
        <v>0.77261769999999996</v>
      </c>
      <c r="M39" s="78">
        <v>0.36757519999999999</v>
      </c>
      <c r="N39" s="79">
        <v>68274.67</v>
      </c>
      <c r="O39" s="78">
        <v>1.663213977499987E-2</v>
      </c>
      <c r="P39" s="78">
        <v>1.7600000000000003E-3</v>
      </c>
      <c r="Q39" s="80">
        <v>1.38406369557318</v>
      </c>
      <c r="R39" s="80">
        <v>22.090313182811361</v>
      </c>
      <c r="S39" s="80">
        <v>9.5094974521575395</v>
      </c>
      <c r="T39" s="79">
        <v>1793.3730034179687</v>
      </c>
      <c r="U39" s="79">
        <v>1401.8179748535156</v>
      </c>
      <c r="V39" s="81">
        <v>0.78166559448692885</v>
      </c>
      <c r="W39" s="82">
        <v>4.6316208165823216</v>
      </c>
      <c r="X39" s="81">
        <v>0.54480343898068229</v>
      </c>
      <c r="Y39" s="82">
        <v>1049.8890000000001</v>
      </c>
      <c r="Z39" s="87">
        <v>0.74894816504953821</v>
      </c>
      <c r="AA39" s="82">
        <v>7144.9049999999997</v>
      </c>
      <c r="AB39" s="78">
        <v>9.8655737468180876E-2</v>
      </c>
      <c r="AC39" s="78">
        <v>6.0996174458580132E-2</v>
      </c>
      <c r="AD39" s="78" t="s">
        <v>450</v>
      </c>
      <c r="AE39" s="78">
        <v>0.2148398949749776</v>
      </c>
    </row>
    <row r="40" spans="1:31" x14ac:dyDescent="0.3">
      <c r="A40" s="47" t="s">
        <v>470</v>
      </c>
      <c r="B40" s="70" t="s">
        <v>234</v>
      </c>
      <c r="C40" s="75" t="s">
        <v>370</v>
      </c>
      <c r="D40" s="71" t="s">
        <v>235</v>
      </c>
      <c r="E40" s="89">
        <v>4.6500000000000004</v>
      </c>
      <c r="F40" s="88">
        <v>-0.44237789999999999</v>
      </c>
      <c r="G40" s="88">
        <v>-0.35326659999999999</v>
      </c>
      <c r="H40" s="89">
        <v>5.4800000190734863</v>
      </c>
      <c r="I40" s="90">
        <v>0.17849462775773883</v>
      </c>
      <c r="J40" s="91">
        <v>2716.8150000000001</v>
      </c>
      <c r="K40" s="76">
        <v>0.40929986031437543</v>
      </c>
      <c r="L40" s="77">
        <v>1.088006</v>
      </c>
      <c r="M40" s="78">
        <v>0.67751430000000001</v>
      </c>
      <c r="N40" s="79">
        <v>304914.40000000002</v>
      </c>
      <c r="O40" s="78">
        <v>0.10072338649918346</v>
      </c>
      <c r="P40" s="78">
        <v>3.3440000000000004E-2</v>
      </c>
      <c r="Q40" s="80">
        <v>1.3774318360296784</v>
      </c>
      <c r="R40" s="80">
        <v>12.567567567567568</v>
      </c>
      <c r="S40" s="80">
        <v>7.3445838374927055</v>
      </c>
      <c r="T40" s="79">
        <v>11055.867992187501</v>
      </c>
      <c r="U40" s="79">
        <v>2230.1759824218752</v>
      </c>
      <c r="V40" s="81">
        <v>0.20171876002841233</v>
      </c>
      <c r="W40" s="82">
        <v>0.25500200219988822</v>
      </c>
      <c r="X40" s="81">
        <v>6.2662946509151843E-2</v>
      </c>
      <c r="Y40" s="82">
        <v>6033.2430000000004</v>
      </c>
      <c r="Z40" s="87">
        <v>2.7052766452305517</v>
      </c>
      <c r="AA40" s="82">
        <v>13102.580000000002</v>
      </c>
      <c r="AB40" s="78">
        <v>9.4254358442892705E-2</v>
      </c>
      <c r="AC40" s="78">
        <v>1.6692859190766528E-2</v>
      </c>
      <c r="AD40" s="78">
        <v>0.4444189194576974</v>
      </c>
      <c r="AE40" s="78">
        <v>7.5726555114233887E-2</v>
      </c>
    </row>
    <row r="41" spans="1:31" x14ac:dyDescent="0.3">
      <c r="A41" s="47" t="s">
        <v>471</v>
      </c>
      <c r="B41" s="70" t="s">
        <v>561</v>
      </c>
      <c r="C41" s="75" t="s">
        <v>384</v>
      </c>
      <c r="D41" s="71" t="s">
        <v>426</v>
      </c>
      <c r="E41" s="89">
        <v>6.07</v>
      </c>
      <c r="F41" s="88">
        <v>-0.46894140000000001</v>
      </c>
      <c r="G41" s="88">
        <v>-0.38410449999999996</v>
      </c>
      <c r="H41" s="89">
        <v>8.7909088134765625</v>
      </c>
      <c r="I41" s="90">
        <v>0.44825515872760491</v>
      </c>
      <c r="J41" s="91">
        <v>1876.606</v>
      </c>
      <c r="K41" s="76">
        <v>0.99579986422296418</v>
      </c>
      <c r="L41" s="77">
        <v>1.4438949999999999</v>
      </c>
      <c r="M41" s="78">
        <v>0.73006389999999999</v>
      </c>
      <c r="N41" s="79">
        <v>613822.6</v>
      </c>
      <c r="O41" s="78">
        <v>8.5985784952727101E-2</v>
      </c>
      <c r="P41" s="78">
        <v>1.771E-2</v>
      </c>
      <c r="Q41" s="80">
        <v>0.63564161210104286</v>
      </c>
      <c r="R41" s="80">
        <v>32.287234042553195</v>
      </c>
      <c r="S41" s="80">
        <v>10.7293950242583</v>
      </c>
      <c r="T41" s="79">
        <v>6445.7199511718754</v>
      </c>
      <c r="U41" s="79">
        <v>1026.5589523925782</v>
      </c>
      <c r="V41" s="81">
        <v>0.15926210883641367</v>
      </c>
      <c r="W41" s="82">
        <v>-0.35564899892401691</v>
      </c>
      <c r="X41" s="81">
        <v>-0.10354359952505593</v>
      </c>
      <c r="Y41" s="82">
        <v>11262.965999999999</v>
      </c>
      <c r="Z41" s="87">
        <v>10.971572527568584</v>
      </c>
      <c r="AA41" s="82">
        <v>15835.268999999997</v>
      </c>
      <c r="AB41" s="78">
        <v>0.11651328361744782</v>
      </c>
      <c r="AC41" s="78">
        <v>6.331339527590467E-3</v>
      </c>
      <c r="AD41" s="78">
        <v>0.65208889493462108</v>
      </c>
      <c r="AE41" s="78">
        <v>-3.786734556105921E-2</v>
      </c>
    </row>
    <row r="42" spans="1:31" x14ac:dyDescent="0.3">
      <c r="A42" s="47" t="s">
        <v>472</v>
      </c>
      <c r="B42" s="70" t="s">
        <v>214</v>
      </c>
      <c r="C42" s="75" t="s">
        <v>392</v>
      </c>
      <c r="D42" s="71" t="s">
        <v>215</v>
      </c>
      <c r="E42" s="89">
        <v>49.5</v>
      </c>
      <c r="F42" s="88">
        <v>-0.249085</v>
      </c>
      <c r="G42" s="88">
        <v>-0.2497982</v>
      </c>
      <c r="H42" s="89">
        <v>63.553569793701172</v>
      </c>
      <c r="I42" s="90">
        <v>0.28391050088285197</v>
      </c>
      <c r="J42" s="91">
        <v>126.751</v>
      </c>
      <c r="K42" s="76">
        <v>0.4968008141947598</v>
      </c>
      <c r="L42" s="77">
        <v>0.95920519999999998</v>
      </c>
      <c r="M42" s="78">
        <v>0.47549920000000001</v>
      </c>
      <c r="N42" s="79">
        <v>60691.98</v>
      </c>
      <c r="O42" s="78">
        <v>4.8480244560902018E-2</v>
      </c>
      <c r="P42" s="78">
        <v>2.2000000000000001E-3</v>
      </c>
      <c r="Q42" s="80">
        <v>0.8978561246702732</v>
      </c>
      <c r="R42" s="80">
        <v>7.5827205882352935</v>
      </c>
      <c r="S42" s="80">
        <v>4.2529464993195596</v>
      </c>
      <c r="T42" s="79">
        <v>5272.7989980468756</v>
      </c>
      <c r="U42" s="79">
        <v>1823.2589772949218</v>
      </c>
      <c r="V42" s="81">
        <v>0.34578579194281528</v>
      </c>
      <c r="W42" s="82">
        <v>5.9793980116348262</v>
      </c>
      <c r="X42" s="81">
        <v>0.14373669044722956</v>
      </c>
      <c r="Y42" s="82">
        <v>2844.366</v>
      </c>
      <c r="Z42" s="87">
        <v>1.5600449718997373</v>
      </c>
      <c r="AA42" s="82">
        <v>6743.7129999999997</v>
      </c>
      <c r="AB42" s="78">
        <v>0.10206766591949133</v>
      </c>
      <c r="AC42" s="78">
        <v>3.612208366394043E-2</v>
      </c>
      <c r="AD42" s="78">
        <v>0.34429739094931688</v>
      </c>
      <c r="AE42" s="78">
        <v>0.1124950378986436</v>
      </c>
    </row>
    <row r="43" spans="1:31" x14ac:dyDescent="0.3">
      <c r="A43" s="47" t="s">
        <v>473</v>
      </c>
      <c r="B43" s="70" t="s">
        <v>141</v>
      </c>
      <c r="C43" s="75" t="s">
        <v>392</v>
      </c>
      <c r="D43" s="71" t="s">
        <v>142</v>
      </c>
      <c r="E43" s="89">
        <v>64.11</v>
      </c>
      <c r="F43" s="88">
        <v>-7.1811189999999997E-2</v>
      </c>
      <c r="G43" s="88">
        <v>0.34809859999999998</v>
      </c>
      <c r="H43" s="89">
        <v>67.550003051757813</v>
      </c>
      <c r="I43" s="90">
        <v>5.3657823299919194E-2</v>
      </c>
      <c r="J43" s="91">
        <v>128.297</v>
      </c>
      <c r="K43" s="76">
        <v>0.78760220426042693</v>
      </c>
      <c r="L43" s="77">
        <v>0.90451340000000002</v>
      </c>
      <c r="M43" s="78">
        <v>0.48254950000000002</v>
      </c>
      <c r="N43" s="79">
        <v>84830.12</v>
      </c>
      <c r="O43" s="78">
        <v>6.0534949083099948E-2</v>
      </c>
      <c r="P43" s="78">
        <v>8.4700000000000001E-3</v>
      </c>
      <c r="Q43" s="80">
        <v>0.90560320676202499</v>
      </c>
      <c r="R43" s="80">
        <v>8.0895899053627769</v>
      </c>
      <c r="S43" s="80">
        <v>5.7217867151754804</v>
      </c>
      <c r="T43" s="79">
        <v>17487.396265625001</v>
      </c>
      <c r="U43" s="79">
        <v>5065.5690039062501</v>
      </c>
      <c r="V43" s="81">
        <v>0.28966970994210534</v>
      </c>
      <c r="W43" s="82">
        <v>11.923708917434691</v>
      </c>
      <c r="X43" s="81">
        <v>8.7478779558921624E-2</v>
      </c>
      <c r="Y43" s="82">
        <v>8417.0079999999998</v>
      </c>
      <c r="Z43" s="87">
        <v>1.6616115570648291</v>
      </c>
      <c r="AA43" s="82">
        <v>17598.212</v>
      </c>
      <c r="AB43" s="78">
        <v>9.6792060385175155E-2</v>
      </c>
      <c r="AC43" s="78">
        <v>3.8479475647029776E-2</v>
      </c>
      <c r="AD43" s="78">
        <v>0.24582023833812572</v>
      </c>
      <c r="AE43" s="78">
        <v>0.18001188320565864</v>
      </c>
    </row>
    <row r="44" spans="1:31" x14ac:dyDescent="0.3">
      <c r="A44" s="47" t="s">
        <v>474</v>
      </c>
      <c r="B44" s="70" t="s">
        <v>111</v>
      </c>
      <c r="C44" s="75" t="s">
        <v>373</v>
      </c>
      <c r="D44" s="71" t="s">
        <v>112</v>
      </c>
      <c r="E44" s="89">
        <v>82.92</v>
      </c>
      <c r="F44" s="88">
        <v>0.21760470000000001</v>
      </c>
      <c r="G44" s="88">
        <v>0.72875010000000007</v>
      </c>
      <c r="H44" s="89">
        <v>77.470001220703125</v>
      </c>
      <c r="I44" s="90">
        <v>-6.5725986243329482E-2</v>
      </c>
      <c r="J44" s="91">
        <v>394.21</v>
      </c>
      <c r="K44" s="76">
        <v>0.32789883564597549</v>
      </c>
      <c r="L44" s="77">
        <v>0.93415649999999995</v>
      </c>
      <c r="M44" s="78">
        <v>0.48923920000000004</v>
      </c>
      <c r="N44" s="79">
        <v>136576.4</v>
      </c>
      <c r="O44" s="78">
        <v>0.10504297506595182</v>
      </c>
      <c r="P44" s="78">
        <v>4.8950000000000007E-2</v>
      </c>
      <c r="Q44" s="80">
        <v>3.04493315187425</v>
      </c>
      <c r="R44" s="80">
        <v>15.722411831626848</v>
      </c>
      <c r="S44" s="80">
        <v>6.7842217376858853</v>
      </c>
      <c r="T44" s="79">
        <v>12985.605083984376</v>
      </c>
      <c r="U44" s="79">
        <v>2875.6380302734374</v>
      </c>
      <c r="V44" s="81">
        <v>0.22144813519857212</v>
      </c>
      <c r="W44" s="82">
        <v>3.8964539213008882</v>
      </c>
      <c r="X44" s="81">
        <v>0.11828644798465758</v>
      </c>
      <c r="Y44" s="82">
        <v>7338.3090000000011</v>
      </c>
      <c r="Z44" s="87">
        <v>2.5518889800265367</v>
      </c>
      <c r="AA44" s="82">
        <v>11061.216</v>
      </c>
      <c r="AB44" s="78">
        <v>0.10324737131071408</v>
      </c>
      <c r="AC44" s="78">
        <v>1.8062622605805458E-2</v>
      </c>
      <c r="AD44" s="78">
        <v>0.16122373243030105</v>
      </c>
      <c r="AE44" s="78">
        <v>0.15345897151563437</v>
      </c>
    </row>
    <row r="45" spans="1:31" x14ac:dyDescent="0.3">
      <c r="A45" s="47" t="s">
        <v>475</v>
      </c>
      <c r="B45" s="70" t="s">
        <v>251</v>
      </c>
      <c r="C45" s="75" t="s">
        <v>367</v>
      </c>
      <c r="D45" s="71" t="s">
        <v>252</v>
      </c>
      <c r="E45" s="89">
        <v>14.95</v>
      </c>
      <c r="F45" s="88">
        <v>6.0639430000000001E-2</v>
      </c>
      <c r="G45" s="88">
        <v>0.1396908</v>
      </c>
      <c r="H45" s="89">
        <v>13.031999588012695</v>
      </c>
      <c r="I45" s="90">
        <v>-0.12829434193895006</v>
      </c>
      <c r="J45" s="91">
        <v>1387.5239999999999</v>
      </c>
      <c r="K45" s="76">
        <v>0.46309973737391213</v>
      </c>
      <c r="L45" s="77">
        <v>1.1806140000000001</v>
      </c>
      <c r="M45" s="78">
        <v>0.69435800000000003</v>
      </c>
      <c r="N45" s="79">
        <v>163204.29999999999</v>
      </c>
      <c r="O45" s="78">
        <v>5.303176969693197E-2</v>
      </c>
      <c r="P45" s="78">
        <v>1.98E-3</v>
      </c>
      <c r="Q45" s="80">
        <v>4.9678892651630218</v>
      </c>
      <c r="R45" s="80">
        <v>8.3566238121855783</v>
      </c>
      <c r="S45" s="80">
        <v>7.2398912752710443</v>
      </c>
      <c r="T45" s="79">
        <v>24085.544816406251</v>
      </c>
      <c r="U45" s="79">
        <v>3547.6199912109378</v>
      </c>
      <c r="V45" s="81">
        <v>0.147292495073411</v>
      </c>
      <c r="W45" s="82">
        <v>-0.69857800368499756</v>
      </c>
      <c r="X45" s="81">
        <v>-4.0243795744440571E-2</v>
      </c>
      <c r="Y45" s="82">
        <v>24623.578999999998</v>
      </c>
      <c r="Z45" s="87">
        <v>6.9408727713238063</v>
      </c>
      <c r="AA45" s="82">
        <v>11361.931999999999</v>
      </c>
      <c r="AB45" s="78">
        <v>8.1295792661876226E-2</v>
      </c>
      <c r="AC45" s="78">
        <v>2.059366392052692E-2</v>
      </c>
      <c r="AD45" s="78">
        <v>0.23749976943289436</v>
      </c>
      <c r="AE45" s="78">
        <v>-0.12694819249441172</v>
      </c>
    </row>
    <row r="46" spans="1:31" x14ac:dyDescent="0.3">
      <c r="A46" s="47" t="s">
        <v>476</v>
      </c>
      <c r="B46" s="70" t="s">
        <v>336</v>
      </c>
      <c r="C46" s="75" t="s">
        <v>370</v>
      </c>
      <c r="D46" s="71" t="s">
        <v>268</v>
      </c>
      <c r="E46" s="89">
        <v>19.09</v>
      </c>
      <c r="F46" s="88">
        <v>-0.53678870000000001</v>
      </c>
      <c r="G46" s="88">
        <v>-0.60288510000000006</v>
      </c>
      <c r="H46" s="89">
        <v>43</v>
      </c>
      <c r="I46" s="90">
        <v>1.2524882137244631</v>
      </c>
      <c r="J46" s="91">
        <v>149.32900000000001</v>
      </c>
      <c r="K46" s="76">
        <v>0.89159506860690141</v>
      </c>
      <c r="L46" s="77">
        <v>1.9289540000000001</v>
      </c>
      <c r="M46" s="78">
        <v>0.95473780000000008</v>
      </c>
      <c r="N46" s="79">
        <v>130189.4</v>
      </c>
      <c r="O46" s="78">
        <v>0.11842497803080945</v>
      </c>
      <c r="P46" s="78">
        <v>0.11022000000000001</v>
      </c>
      <c r="Q46" s="80">
        <v>3.63358581652956</v>
      </c>
      <c r="R46" s="80">
        <v>9.133971291866029</v>
      </c>
      <c r="S46" s="80">
        <v>7.9584565217414687</v>
      </c>
      <c r="T46" s="79">
        <v>1760.856</v>
      </c>
      <c r="U46" s="79">
        <v>494.66899999999998</v>
      </c>
      <c r="V46" s="81">
        <v>0.28092529996774296</v>
      </c>
      <c r="W46" s="82">
        <v>0.28872130200000001</v>
      </c>
      <c r="X46" s="81">
        <v>2.4484945564179017E-2</v>
      </c>
      <c r="Y46" s="82">
        <v>1558.9910000000002</v>
      </c>
      <c r="Z46" s="87">
        <v>3.1515841906406106</v>
      </c>
      <c r="AA46" s="82">
        <v>861.47200000000009</v>
      </c>
      <c r="AB46" s="78">
        <v>0.13330640160263907</v>
      </c>
      <c r="AC46" s="78">
        <v>2.0571981130812791E-2</v>
      </c>
      <c r="AD46" s="78">
        <v>0.23750554815801153</v>
      </c>
      <c r="AE46" s="78">
        <v>5.5908031137078866E-2</v>
      </c>
    </row>
    <row r="47" spans="1:31" x14ac:dyDescent="0.3">
      <c r="A47" s="47" t="s">
        <v>477</v>
      </c>
      <c r="B47" s="70" t="s">
        <v>408</v>
      </c>
      <c r="C47" s="75" t="s">
        <v>156</v>
      </c>
      <c r="D47" s="71" t="s">
        <v>93</v>
      </c>
      <c r="E47" s="89">
        <v>23.56</v>
      </c>
      <c r="F47" s="88">
        <v>-0.19857730000000001</v>
      </c>
      <c r="G47" s="88">
        <v>4.0407249999999999E-2</v>
      </c>
      <c r="H47" s="89">
        <v>27.237499237060547</v>
      </c>
      <c r="I47" s="90">
        <v>0.15609079953567684</v>
      </c>
      <c r="J47" s="91">
        <v>399.74299999999999</v>
      </c>
      <c r="K47" s="76">
        <v>0.72579882574554144</v>
      </c>
      <c r="L47" s="77">
        <v>1.392274</v>
      </c>
      <c r="M47" s="78">
        <v>0.70310039999999996</v>
      </c>
      <c r="N47" s="79">
        <v>196198.1</v>
      </c>
      <c r="O47" s="78">
        <v>5.607462784309266E-2</v>
      </c>
      <c r="P47" s="78">
        <v>3.7400000000000007E-3</v>
      </c>
      <c r="Q47" s="80">
        <v>1.8644927696261755</v>
      </c>
      <c r="R47" s="80">
        <v>15.654485049833886</v>
      </c>
      <c r="S47" s="80">
        <v>12.850995105806488</v>
      </c>
      <c r="T47" s="79">
        <v>3771.5280317382812</v>
      </c>
      <c r="U47" s="79">
        <v>523.46399615478515</v>
      </c>
      <c r="V47" s="81">
        <v>0.13879361143539554</v>
      </c>
      <c r="W47" s="82">
        <v>0.90871799834489819</v>
      </c>
      <c r="X47" s="81">
        <v>9.6314718001701438E-2</v>
      </c>
      <c r="Y47" s="82">
        <v>841.10799999999972</v>
      </c>
      <c r="Z47" s="87">
        <v>1.6068115594931751</v>
      </c>
      <c r="AA47" s="82">
        <v>5175.4430000000002</v>
      </c>
      <c r="AB47" s="78">
        <v>0.12478137103991081</v>
      </c>
      <c r="AC47" s="78">
        <v>5.5068751547251577E-2</v>
      </c>
      <c r="AD47" s="78">
        <v>0.72142958486536923</v>
      </c>
      <c r="AE47" s="78">
        <v>6.8731229089318294E-2</v>
      </c>
    </row>
    <row r="48" spans="1:31" x14ac:dyDescent="0.3">
      <c r="A48" s="47" t="s">
        <v>478</v>
      </c>
      <c r="B48" s="70" t="s">
        <v>102</v>
      </c>
      <c r="C48" s="75" t="s">
        <v>156</v>
      </c>
      <c r="D48" s="71" t="s">
        <v>103</v>
      </c>
      <c r="E48" s="89">
        <v>14.66</v>
      </c>
      <c r="F48" s="88">
        <v>-2.2666680000000002E-2</v>
      </c>
      <c r="G48" s="88">
        <v>0.2403988</v>
      </c>
      <c r="H48" s="89">
        <v>18.162500381469727</v>
      </c>
      <c r="I48" s="90">
        <v>0.23891544211935378</v>
      </c>
      <c r="J48" s="91">
        <v>153.399</v>
      </c>
      <c r="K48" s="76">
        <v>0.63040176272335546</v>
      </c>
      <c r="L48" s="77">
        <v>1.3326260000000001</v>
      </c>
      <c r="M48" s="78">
        <v>0.56301889999999999</v>
      </c>
      <c r="N48" s="79">
        <v>22072.92</v>
      </c>
      <c r="O48" s="78">
        <v>3.8508153831835625E-2</v>
      </c>
      <c r="P48" s="78">
        <v>1.1220000000000003E-2</v>
      </c>
      <c r="Q48" s="80">
        <v>1.6740820129060854</v>
      </c>
      <c r="R48" s="80">
        <v>11.860841423948221</v>
      </c>
      <c r="S48" s="80">
        <v>8.3593649503050838</v>
      </c>
      <c r="T48" s="79">
        <v>1434.8010053710937</v>
      </c>
      <c r="U48" s="79">
        <v>216.6790008239746</v>
      </c>
      <c r="V48" s="81">
        <v>0.15101676121834975</v>
      </c>
      <c r="W48" s="82">
        <v>0.66339400142240523</v>
      </c>
      <c r="X48" s="81">
        <v>7.0925498409359938E-2</v>
      </c>
      <c r="Y48" s="82">
        <v>143.61900000000003</v>
      </c>
      <c r="Z48" s="87">
        <v>0.66281919084846175</v>
      </c>
      <c r="AA48" s="82">
        <v>1369.3439999999996</v>
      </c>
      <c r="AB48" s="78">
        <v>0.11542979954265647</v>
      </c>
      <c r="AC48" s="78">
        <v>3.4106412005457026E-2</v>
      </c>
      <c r="AD48" s="78">
        <v>0.55802380668020224</v>
      </c>
      <c r="AE48" s="78">
        <v>7.6210644534340968E-2</v>
      </c>
    </row>
    <row r="49" spans="1:31" x14ac:dyDescent="0.3">
      <c r="A49" s="47" t="s">
        <v>479</v>
      </c>
      <c r="B49" s="70" t="s">
        <v>174</v>
      </c>
      <c r="C49" s="75" t="s">
        <v>365</v>
      </c>
      <c r="D49" s="71" t="s">
        <v>175</v>
      </c>
      <c r="E49" s="89">
        <v>16.47</v>
      </c>
      <c r="F49" s="88">
        <v>-1.4952149999999999E-2</v>
      </c>
      <c r="G49" s="88">
        <v>0.30631219999999998</v>
      </c>
      <c r="H49" s="89">
        <v>16.1875</v>
      </c>
      <c r="I49" s="90">
        <v>-1.7152398299939198E-2</v>
      </c>
      <c r="J49" s="91">
        <v>691.78499999999997</v>
      </c>
      <c r="K49" s="76">
        <v>0.43319962126961409</v>
      </c>
      <c r="L49" s="77">
        <v>1.3411409999999999</v>
      </c>
      <c r="M49" s="78">
        <v>0.60368359999999999</v>
      </c>
      <c r="N49" s="79">
        <v>48979.21</v>
      </c>
      <c r="O49" s="78">
        <v>2.7733539997530712E-2</v>
      </c>
      <c r="P49" s="78">
        <v>4.5100000000000001E-3</v>
      </c>
      <c r="Q49" s="80">
        <v>2.4071797712223284</v>
      </c>
      <c r="R49" s="80">
        <v>30.054744525547441</v>
      </c>
      <c r="S49" s="80">
        <v>11.65984978336685</v>
      </c>
      <c r="T49" s="79">
        <v>5002.5410507812503</v>
      </c>
      <c r="U49" s="79">
        <v>1297.9190219726563</v>
      </c>
      <c r="V49" s="81">
        <v>0.2594519482793568</v>
      </c>
      <c r="W49" s="82">
        <v>0.49398999120807646</v>
      </c>
      <c r="X49" s="81">
        <v>6.8312256231162799E-2</v>
      </c>
      <c r="Y49" s="82">
        <v>2277.6410000000001</v>
      </c>
      <c r="Z49" s="87">
        <v>1.7548406036443651</v>
      </c>
      <c r="AA49" s="82">
        <v>4932.1679999999997</v>
      </c>
      <c r="AB49" s="78">
        <v>0.11572890992719773</v>
      </c>
      <c r="AC49" s="78">
        <v>2.2671857094431768E-2</v>
      </c>
      <c r="AD49" s="78">
        <v>0.3363587497904153</v>
      </c>
      <c r="AE49" s="78">
        <v>7.21140466099294E-2</v>
      </c>
    </row>
    <row r="50" spans="1:31" x14ac:dyDescent="0.3">
      <c r="A50" s="47" t="s">
        <v>480</v>
      </c>
      <c r="B50" s="70" t="s">
        <v>89</v>
      </c>
      <c r="C50" s="75" t="s">
        <v>374</v>
      </c>
      <c r="D50" s="71" t="s">
        <v>90</v>
      </c>
      <c r="E50" s="89">
        <v>12.7</v>
      </c>
      <c r="F50" s="88">
        <v>-0.2208589</v>
      </c>
      <c r="G50" s="88">
        <v>4.5267509999999997E-2</v>
      </c>
      <c r="H50" s="89">
        <v>15.507143020629883</v>
      </c>
      <c r="I50" s="90">
        <v>0.221034883514164</v>
      </c>
      <c r="J50" s="91">
        <v>558.69899999999996</v>
      </c>
      <c r="K50" s="76">
        <v>0.30889978324643502</v>
      </c>
      <c r="L50" s="77">
        <v>1.187954</v>
      </c>
      <c r="M50" s="78">
        <v>0.59941149999999999</v>
      </c>
      <c r="N50" s="79">
        <v>69547.679999999993</v>
      </c>
      <c r="O50" s="78">
        <v>0.14033838986684591</v>
      </c>
      <c r="P50" s="78">
        <v>9.6800000000000011E-3</v>
      </c>
      <c r="Q50" s="80">
        <v>11.516963339318378</v>
      </c>
      <c r="R50" s="80">
        <v>14.958775029446407</v>
      </c>
      <c r="S50" s="80">
        <v>6.2007847399048561</v>
      </c>
      <c r="T50" s="79">
        <v>3963.5049716796875</v>
      </c>
      <c r="U50" s="79">
        <v>1376.5989842376709</v>
      </c>
      <c r="V50" s="81">
        <v>0.34731859656386005</v>
      </c>
      <c r="W50" s="82">
        <v>-0.34466597313499447</v>
      </c>
      <c r="X50" s="81">
        <v>-4.8584405948894682E-2</v>
      </c>
      <c r="Y50" s="82">
        <v>6647.7979999999998</v>
      </c>
      <c r="Z50" s="87">
        <v>4.8291463789517453</v>
      </c>
      <c r="AA50" s="82">
        <v>455.351</v>
      </c>
      <c r="AB50" s="78">
        <v>7.8456503175135403E-2</v>
      </c>
      <c r="AC50" s="78" t="s">
        <v>450</v>
      </c>
      <c r="AD50" s="78" t="s">
        <v>450</v>
      </c>
      <c r="AE50" s="78">
        <v>-0.277025558249201</v>
      </c>
    </row>
    <row r="51" spans="1:31" x14ac:dyDescent="0.3">
      <c r="A51" s="47" t="s">
        <v>481</v>
      </c>
      <c r="B51" s="70" t="s">
        <v>145</v>
      </c>
      <c r="C51" s="75" t="s">
        <v>392</v>
      </c>
      <c r="D51" s="71" t="s">
        <v>146</v>
      </c>
      <c r="E51" s="89">
        <v>36.53</v>
      </c>
      <c r="F51" s="88">
        <v>-1.2326940000000001E-3</v>
      </c>
      <c r="G51" s="88">
        <v>-0.1523999</v>
      </c>
      <c r="H51" s="89">
        <v>50.139999389648438</v>
      </c>
      <c r="I51" s="90">
        <v>0.37257047329998461</v>
      </c>
      <c r="J51" s="91">
        <v>279.94099999999997</v>
      </c>
      <c r="K51" s="76">
        <v>0.86789716404528106</v>
      </c>
      <c r="L51" s="77">
        <v>1.294235</v>
      </c>
      <c r="M51" s="78">
        <v>0.57996150000000002</v>
      </c>
      <c r="N51" s="79">
        <v>121012.4</v>
      </c>
      <c r="O51" s="78">
        <v>6.8489669081330265E-2</v>
      </c>
      <c r="P51" s="78">
        <v>5.7200000000000003E-3</v>
      </c>
      <c r="Q51" s="80">
        <v>0.75602630814791139</v>
      </c>
      <c r="R51" s="80">
        <v>6.9820336391437312</v>
      </c>
      <c r="S51" s="80">
        <v>6.6404609498846101</v>
      </c>
      <c r="T51" s="79">
        <v>32683.5812109375</v>
      </c>
      <c r="U51" s="79">
        <v>15152.791929687501</v>
      </c>
      <c r="V51" s="81">
        <v>0.46362091815742174</v>
      </c>
      <c r="W51" s="82">
        <v>7.1631800260217133</v>
      </c>
      <c r="X51" s="81">
        <v>6.1353979746671249E-2</v>
      </c>
      <c r="Y51" s="82">
        <v>34710.546000000002</v>
      </c>
      <c r="Z51" s="87">
        <v>2.2907030045066978</v>
      </c>
      <c r="AA51" s="82">
        <v>71394.146000000008</v>
      </c>
      <c r="AB51" s="78">
        <v>0.10784077421737338</v>
      </c>
      <c r="AC51" s="78">
        <v>4.8835229260151977E-2</v>
      </c>
      <c r="AD51" s="78">
        <v>0.34743176371656859</v>
      </c>
      <c r="AE51" s="78">
        <v>0.12466184569476044</v>
      </c>
    </row>
    <row r="52" spans="1:31" x14ac:dyDescent="0.3">
      <c r="A52" s="47" t="s">
        <v>482</v>
      </c>
      <c r="B52" s="70" t="s">
        <v>161</v>
      </c>
      <c r="C52" s="75" t="s">
        <v>365</v>
      </c>
      <c r="D52" s="71" t="s">
        <v>162</v>
      </c>
      <c r="E52" s="89">
        <v>7.33</v>
      </c>
      <c r="F52" s="88">
        <v>-0.6284845</v>
      </c>
      <c r="G52" s="88">
        <v>-0.58634310000000001</v>
      </c>
      <c r="H52" s="89">
        <v>10</v>
      </c>
      <c r="I52" s="90">
        <v>0.36425648021828105</v>
      </c>
      <c r="J52" s="91">
        <v>740.46500000000003</v>
      </c>
      <c r="K52" s="76">
        <v>0.9404995509578441</v>
      </c>
      <c r="L52" s="77">
        <v>1.1830290000000001</v>
      </c>
      <c r="M52" s="78">
        <v>0.6271603</v>
      </c>
      <c r="N52" s="79">
        <v>139863.29999999999</v>
      </c>
      <c r="O52" s="78">
        <v>4.996005209597261E-2</v>
      </c>
      <c r="P52" s="78">
        <v>4.8400000000000006E-3</v>
      </c>
      <c r="Q52" s="80">
        <v>0.34196546635398367</v>
      </c>
      <c r="R52" s="80" t="s">
        <v>450</v>
      </c>
      <c r="S52" s="80">
        <v>10.167798678205111</v>
      </c>
      <c r="T52" s="79">
        <v>11225.772091796875</v>
      </c>
      <c r="U52" s="79">
        <v>-765.04000836181649</v>
      </c>
      <c r="V52" s="81">
        <v>-6.8150324281112229E-2</v>
      </c>
      <c r="W52" s="82">
        <v>-4.5895610081666112</v>
      </c>
      <c r="X52" s="81">
        <v>-0.30273278881151033</v>
      </c>
      <c r="Y52" s="82">
        <v>-4636.9809999999998</v>
      </c>
      <c r="Z52" s="87">
        <v>6.0610960855879776</v>
      </c>
      <c r="AA52" s="82">
        <v>14569.552</v>
      </c>
      <c r="AB52" s="78">
        <v>0.10815508951079485</v>
      </c>
      <c r="AC52" s="78" t="s">
        <v>450</v>
      </c>
      <c r="AD52" s="78" t="s">
        <v>450</v>
      </c>
      <c r="AE52" s="78">
        <v>-0.27259187097992638</v>
      </c>
    </row>
    <row r="53" spans="1:31" x14ac:dyDescent="0.3">
      <c r="A53" s="47" t="s">
        <v>483</v>
      </c>
      <c r="B53" s="70" t="s">
        <v>199</v>
      </c>
      <c r="C53" s="75" t="s">
        <v>373</v>
      </c>
      <c r="D53" s="71" t="s">
        <v>200</v>
      </c>
      <c r="E53" s="89">
        <v>11.72</v>
      </c>
      <c r="F53" s="88">
        <v>-0.17429020000000001</v>
      </c>
      <c r="G53" s="88">
        <v>0.2618297</v>
      </c>
      <c r="H53" s="89">
        <v>14</v>
      </c>
      <c r="I53" s="90">
        <v>0.19453924914675769</v>
      </c>
      <c r="J53" s="91">
        <v>265.80700000000002</v>
      </c>
      <c r="K53" s="76">
        <v>1</v>
      </c>
      <c r="L53" s="77">
        <v>1.036089</v>
      </c>
      <c r="M53" s="78">
        <v>0.65771809999999997</v>
      </c>
      <c r="N53" s="79">
        <v>23808.21</v>
      </c>
      <c r="O53" s="78">
        <v>8.8981215694093826E-3</v>
      </c>
      <c r="P53" s="78">
        <v>7.7000000000000002E-3</v>
      </c>
      <c r="Q53" s="80">
        <v>1.0571126985322132</v>
      </c>
      <c r="R53" s="80">
        <v>12.494669509594882</v>
      </c>
      <c r="S53" s="80">
        <v>2.6340515942304918</v>
      </c>
      <c r="T53" s="79">
        <v>1254.632984375</v>
      </c>
      <c r="U53" s="79">
        <v>829.55401257324218</v>
      </c>
      <c r="V53" s="81">
        <v>0.66119257416660981</v>
      </c>
      <c r="W53" s="82">
        <v>1.3294159823656082</v>
      </c>
      <c r="X53" s="81">
        <v>0.28165055313023424</v>
      </c>
      <c r="Y53" s="82">
        <v>-1113.9899999999998</v>
      </c>
      <c r="Z53" s="87">
        <v>-1.3428782009557749</v>
      </c>
      <c r="AA53" s="82">
        <v>2895.5360000000001</v>
      </c>
      <c r="AB53" s="78">
        <v>0.11094668236457782</v>
      </c>
      <c r="AC53" s="78">
        <v>9.7499569121481222E-2</v>
      </c>
      <c r="AD53" s="78">
        <v>1.392337502610633</v>
      </c>
      <c r="AE53" s="78">
        <v>0.12330011759065963</v>
      </c>
    </row>
    <row r="54" spans="1:31" x14ac:dyDescent="0.3">
      <c r="A54" s="47" t="s">
        <v>484</v>
      </c>
      <c r="B54" s="70" t="s">
        <v>397</v>
      </c>
      <c r="C54" s="75" t="s">
        <v>392</v>
      </c>
      <c r="D54" s="71" t="s">
        <v>122</v>
      </c>
      <c r="E54" s="89">
        <v>17.14</v>
      </c>
      <c r="F54" s="88">
        <v>-0.20072859999999998</v>
      </c>
      <c r="G54" s="88">
        <v>-8.7608580000000005E-2</v>
      </c>
      <c r="H54" s="89">
        <v>21.834285736083984</v>
      </c>
      <c r="I54" s="90">
        <v>0.27387898110174924</v>
      </c>
      <c r="J54" s="91">
        <v>606.85</v>
      </c>
      <c r="K54" s="76">
        <v>0.48450028837439235</v>
      </c>
      <c r="L54" s="77">
        <v>0.87319530000000001</v>
      </c>
      <c r="M54" s="78">
        <v>0.36381449999999999</v>
      </c>
      <c r="N54" s="79">
        <v>42806.38</v>
      </c>
      <c r="O54" s="78">
        <v>7.6105557804087495E-2</v>
      </c>
      <c r="P54" s="78">
        <v>1.8700000000000004E-3</v>
      </c>
      <c r="Q54" s="80">
        <v>1.1054286208419419</v>
      </c>
      <c r="R54" s="80">
        <v>8.8441692466460271</v>
      </c>
      <c r="S54" s="80">
        <v>5.7651565936864193</v>
      </c>
      <c r="T54" s="79">
        <v>15542.898736328125</v>
      </c>
      <c r="U54" s="79">
        <v>2910.0619887695311</v>
      </c>
      <c r="V54" s="81">
        <v>0.18722775192299865</v>
      </c>
      <c r="W54" s="82">
        <v>2.1717270063304901</v>
      </c>
      <c r="X54" s="81">
        <v>8.4791939788639678E-2</v>
      </c>
      <c r="Y54" s="82">
        <v>5690.9650000000001</v>
      </c>
      <c r="Z54" s="87">
        <v>1.9556164170943744</v>
      </c>
      <c r="AA54" s="82">
        <v>10331.597</v>
      </c>
      <c r="AB54" s="78">
        <v>9.0261110597640498E-2</v>
      </c>
      <c r="AC54" s="78">
        <v>3.4099772068277398E-2</v>
      </c>
      <c r="AD54" s="78">
        <v>0.17640164561806354</v>
      </c>
      <c r="AE54" s="78">
        <v>0.14487509883552516</v>
      </c>
    </row>
    <row r="55" spans="1:31" x14ac:dyDescent="0.3">
      <c r="A55" s="47" t="s">
        <v>485</v>
      </c>
      <c r="B55" s="70" t="s">
        <v>123</v>
      </c>
      <c r="C55" s="75" t="s">
        <v>392</v>
      </c>
      <c r="D55" s="71" t="s">
        <v>124</v>
      </c>
      <c r="E55" s="89">
        <v>44.57</v>
      </c>
      <c r="F55" s="88">
        <v>-0.1571042</v>
      </c>
      <c r="G55" s="88">
        <v>-2.5481440000000001E-2</v>
      </c>
      <c r="H55" s="89">
        <v>55.063751220703125</v>
      </c>
      <c r="I55" s="90">
        <v>0.23544427239630084</v>
      </c>
      <c r="J55" s="91">
        <v>362.91199999999998</v>
      </c>
      <c r="K55" s="76">
        <v>1</v>
      </c>
      <c r="L55" s="77">
        <v>0.79102530000000004</v>
      </c>
      <c r="M55" s="78">
        <v>0.40586599999999995</v>
      </c>
      <c r="N55" s="79">
        <v>83056.03</v>
      </c>
      <c r="O55" s="78">
        <v>1.4620379045057755E-2</v>
      </c>
      <c r="P55" s="78">
        <v>3.3000000000000004E-3</v>
      </c>
      <c r="Q55" s="80">
        <v>13.21199545506504</v>
      </c>
      <c r="R55" s="80">
        <v>14.433290155440414</v>
      </c>
      <c r="S55" s="80">
        <v>9.066211391897939</v>
      </c>
      <c r="T55" s="79">
        <v>19617.0918828125</v>
      </c>
      <c r="U55" s="79">
        <v>3429.187986816406</v>
      </c>
      <c r="V55" s="81">
        <v>0.17480613371755099</v>
      </c>
      <c r="W55" s="82">
        <v>0.4636080057505369</v>
      </c>
      <c r="X55" s="81">
        <v>8.5766488523383016E-3</v>
      </c>
      <c r="Y55" s="82">
        <v>14133.964999999998</v>
      </c>
      <c r="Z55" s="87">
        <v>4.1216652613791833</v>
      </c>
      <c r="AA55" s="82">
        <v>6462.2199999999984</v>
      </c>
      <c r="AB55" s="78">
        <v>8.7372063449853418E-2</v>
      </c>
      <c r="AC55" s="78">
        <v>1.3461970469864436E-2</v>
      </c>
      <c r="AD55" s="78">
        <v>0.86071198775509283</v>
      </c>
      <c r="AE55" s="78">
        <v>0.14355245298075514</v>
      </c>
    </row>
    <row r="56" spans="1:31" x14ac:dyDescent="0.3">
      <c r="A56" s="47" t="s">
        <v>486</v>
      </c>
      <c r="B56" s="70" t="s">
        <v>125</v>
      </c>
      <c r="C56" s="75" t="s">
        <v>392</v>
      </c>
      <c r="D56" s="71" t="s">
        <v>126</v>
      </c>
      <c r="E56" s="89">
        <v>50.8</v>
      </c>
      <c r="F56" s="88">
        <v>0.16273750000000001</v>
      </c>
      <c r="G56" s="88">
        <v>0.97434900000000002</v>
      </c>
      <c r="H56" s="89">
        <v>44.661998748779297</v>
      </c>
      <c r="I56" s="90">
        <v>-0.12082679628387205</v>
      </c>
      <c r="J56" s="91">
        <v>315.76799999999997</v>
      </c>
      <c r="K56" s="76">
        <v>0.77069874084771106</v>
      </c>
      <c r="L56" s="77">
        <v>0.85260829999999999</v>
      </c>
      <c r="M56" s="78">
        <v>0.45022509999999999</v>
      </c>
      <c r="N56" s="79">
        <v>77081.649999999994</v>
      </c>
      <c r="O56" s="78">
        <v>2.1368340168144578E-2</v>
      </c>
      <c r="P56" s="78">
        <v>6.6000000000000008E-3</v>
      </c>
      <c r="Q56" s="80">
        <v>2.219353777088604</v>
      </c>
      <c r="R56" s="80">
        <v>20.948453608247419</v>
      </c>
      <c r="S56" s="80">
        <v>10.49878817019969</v>
      </c>
      <c r="T56" s="79">
        <v>3427.979002441406</v>
      </c>
      <c r="U56" s="79">
        <v>1579.7409831542968</v>
      </c>
      <c r="V56" s="81">
        <v>0.46083741529023531</v>
      </c>
      <c r="W56" s="82">
        <v>2.2845900484275816</v>
      </c>
      <c r="X56" s="81">
        <v>0.21044482183178465</v>
      </c>
      <c r="Y56" s="82">
        <v>3870.0720000000006</v>
      </c>
      <c r="Z56" s="87">
        <v>2.4498142678254502</v>
      </c>
      <c r="AA56" s="82">
        <v>6900.0809999999983</v>
      </c>
      <c r="AB56" s="78">
        <v>9.8504774839219295E-2</v>
      </c>
      <c r="AC56" s="78" t="s">
        <v>450</v>
      </c>
      <c r="AD56" s="78">
        <v>0</v>
      </c>
      <c r="AE56" s="78">
        <v>0.10548581529553296</v>
      </c>
    </row>
    <row r="57" spans="1:31" x14ac:dyDescent="0.3">
      <c r="A57" s="47" t="s">
        <v>487</v>
      </c>
      <c r="B57" s="70" t="s">
        <v>412</v>
      </c>
      <c r="C57" s="75" t="s">
        <v>392</v>
      </c>
      <c r="D57" s="71" t="s">
        <v>136</v>
      </c>
      <c r="E57" s="89">
        <v>42.99</v>
      </c>
      <c r="F57" s="88">
        <v>-0.1382274</v>
      </c>
      <c r="G57" s="88">
        <v>4.1050530000000002E-2</v>
      </c>
      <c r="H57" s="89">
        <v>47.80181884765625</v>
      </c>
      <c r="I57" s="90">
        <v>0.11192879385104093</v>
      </c>
      <c r="J57" s="91">
        <v>815.928</v>
      </c>
      <c r="K57" s="76">
        <v>0.31154832289123552</v>
      </c>
      <c r="L57" s="77">
        <v>0.70803199999999999</v>
      </c>
      <c r="M57" s="78">
        <v>0.32213760000000002</v>
      </c>
      <c r="N57" s="79">
        <v>86616.66</v>
      </c>
      <c r="O57" s="78">
        <v>4.1008453939992369E-2</v>
      </c>
      <c r="P57" s="78">
        <v>2.4200000000000003E-3</v>
      </c>
      <c r="Q57" s="80">
        <v>4.7206013152576709</v>
      </c>
      <c r="R57" s="80">
        <v>11.307206733298264</v>
      </c>
      <c r="S57" s="80">
        <v>7.9771422753142716</v>
      </c>
      <c r="T57" s="79">
        <v>10570.348984374999</v>
      </c>
      <c r="U57" s="79">
        <v>5294.4680107421873</v>
      </c>
      <c r="V57" s="81">
        <v>0.50087920640732153</v>
      </c>
      <c r="W57" s="82">
        <v>3.2377779893188476</v>
      </c>
      <c r="X57" s="81">
        <v>0.24992492898522328</v>
      </c>
      <c r="Y57" s="82">
        <v>11027.103999999999</v>
      </c>
      <c r="Z57" s="87">
        <v>2.0827595855951166</v>
      </c>
      <c r="AA57" s="82">
        <v>6998.8200000000006</v>
      </c>
      <c r="AB57" s="78">
        <v>9.2654337754390692E-2</v>
      </c>
      <c r="AC57" s="78">
        <v>5.4882193310478729E-2</v>
      </c>
      <c r="AD57" s="78">
        <v>0.95117503815058924</v>
      </c>
      <c r="AE57" s="78">
        <v>0.3613430727149522</v>
      </c>
    </row>
    <row r="58" spans="1:31" x14ac:dyDescent="0.3">
      <c r="A58" s="47" t="s">
        <v>488</v>
      </c>
      <c r="B58" s="70" t="s">
        <v>127</v>
      </c>
      <c r="C58" s="75" t="s">
        <v>392</v>
      </c>
      <c r="D58" s="71" t="s">
        <v>128</v>
      </c>
      <c r="E58" s="89">
        <v>23.7</v>
      </c>
      <c r="F58" s="88">
        <v>5.3622940000000001E-2</v>
      </c>
      <c r="G58" s="88">
        <v>0.29654789999999998</v>
      </c>
      <c r="H58" s="89">
        <v>24.257778167724609</v>
      </c>
      <c r="I58" s="90">
        <v>2.3534943785848528E-2</v>
      </c>
      <c r="J58" s="91">
        <v>1010.511</v>
      </c>
      <c r="K58" s="76">
        <v>1</v>
      </c>
      <c r="L58" s="77">
        <v>0.83116869999999998</v>
      </c>
      <c r="M58" s="78">
        <v>0.38349179999999999</v>
      </c>
      <c r="N58" s="79">
        <v>170582.8</v>
      </c>
      <c r="O58" s="78">
        <v>1.5512458548199871E-2</v>
      </c>
      <c r="P58" s="78">
        <v>2.4200000000000003E-3</v>
      </c>
      <c r="Q58" s="80">
        <v>2.6654088664046331</v>
      </c>
      <c r="R58" s="80">
        <v>13.367174280879864</v>
      </c>
      <c r="S58" s="80">
        <v>9.4155241712875046</v>
      </c>
      <c r="T58" s="79">
        <v>18749.378945312499</v>
      </c>
      <c r="U58" s="79">
        <v>5510.4920654296875</v>
      </c>
      <c r="V58" s="81">
        <v>0.29390264506907077</v>
      </c>
      <c r="W58" s="82">
        <v>2.6740274067315966</v>
      </c>
      <c r="X58" s="81">
        <v>0.14411859276433839</v>
      </c>
      <c r="Y58" s="82">
        <v>10979.501000000002</v>
      </c>
      <c r="Z58" s="87">
        <v>1.9924719733978715</v>
      </c>
      <c r="AA58" s="82">
        <v>9773.3719999999994</v>
      </c>
      <c r="AB58" s="78">
        <v>9.2408487207541801E-2</v>
      </c>
      <c r="AC58" s="78">
        <v>1.3500772699525085E-2</v>
      </c>
      <c r="AD58" s="78">
        <v>0.1335150664629931</v>
      </c>
      <c r="AE58" s="78">
        <v>0.3592126876885422</v>
      </c>
    </row>
    <row r="59" spans="1:31" x14ac:dyDescent="0.3">
      <c r="A59" s="47" t="s">
        <v>489</v>
      </c>
      <c r="B59" s="70" t="s">
        <v>409</v>
      </c>
      <c r="C59" s="75" t="s">
        <v>384</v>
      </c>
      <c r="D59" s="71" t="s">
        <v>118</v>
      </c>
      <c r="E59" s="89">
        <v>27.71</v>
      </c>
      <c r="F59" s="88">
        <v>-0.4059276</v>
      </c>
      <c r="G59" s="88">
        <v>-7.6017150000000006E-2</v>
      </c>
      <c r="H59" s="89">
        <v>41.345455169677734</v>
      </c>
      <c r="I59" s="90">
        <v>0.49207705412045222</v>
      </c>
      <c r="J59" s="91">
        <v>309.089</v>
      </c>
      <c r="K59" s="76">
        <v>0.97119923387762108</v>
      </c>
      <c r="L59" s="77">
        <v>1.5661099999999999</v>
      </c>
      <c r="M59" s="78">
        <v>0.67594109999999996</v>
      </c>
      <c r="N59" s="79">
        <v>116798.7</v>
      </c>
      <c r="O59" s="78">
        <v>5.8267346687231623E-2</v>
      </c>
      <c r="P59" s="78">
        <v>3.3000000000000004E-3</v>
      </c>
      <c r="Q59" s="80">
        <v>2.6086494192447445</v>
      </c>
      <c r="R59" s="80">
        <v>13.731417244796827</v>
      </c>
      <c r="S59" s="80">
        <v>7.9258936181559587</v>
      </c>
      <c r="T59" s="79">
        <v>3589.5489887695312</v>
      </c>
      <c r="U59" s="79">
        <v>983.22101464843752</v>
      </c>
      <c r="V59" s="81">
        <v>0.27391213150303817</v>
      </c>
      <c r="W59" s="82">
        <v>0.99488701944446567</v>
      </c>
      <c r="X59" s="81">
        <v>8.5667763531061869E-2</v>
      </c>
      <c r="Y59" s="82">
        <v>1042.54</v>
      </c>
      <c r="Z59" s="87">
        <v>1.060331283066374</v>
      </c>
      <c r="AA59" s="82">
        <v>3102.3519999999999</v>
      </c>
      <c r="AB59" s="78">
        <v>0.12699230018148205</v>
      </c>
      <c r="AC59" s="78">
        <v>1.8394933371542164E-2</v>
      </c>
      <c r="AD59" s="78">
        <v>0.23749961308694711</v>
      </c>
      <c r="AE59" s="78">
        <v>9.5915930006548938E-2</v>
      </c>
    </row>
    <row r="60" spans="1:31" x14ac:dyDescent="0.3">
      <c r="A60" s="47" t="s">
        <v>490</v>
      </c>
      <c r="B60" s="70" t="s">
        <v>419</v>
      </c>
      <c r="C60" s="75" t="s">
        <v>156</v>
      </c>
      <c r="D60" s="71" t="s">
        <v>97</v>
      </c>
      <c r="E60" s="89">
        <v>38.83</v>
      </c>
      <c r="F60" s="88">
        <v>-0.2450833</v>
      </c>
      <c r="G60" s="88">
        <v>8.8338319999999998E-2</v>
      </c>
      <c r="H60" s="89">
        <v>45.683334350585938</v>
      </c>
      <c r="I60" s="90">
        <v>0.17649586275008855</v>
      </c>
      <c r="J60" s="91">
        <v>227</v>
      </c>
      <c r="K60" s="76">
        <v>0.75470044052863439</v>
      </c>
      <c r="L60" s="77">
        <v>1.158954</v>
      </c>
      <c r="M60" s="78">
        <v>0.6595567</v>
      </c>
      <c r="N60" s="79">
        <v>119461</v>
      </c>
      <c r="O60" s="78">
        <v>3.625517023996451E-2</v>
      </c>
      <c r="P60" s="78">
        <v>2.7500000000000003E-3</v>
      </c>
      <c r="Q60" s="80">
        <v>2.255594046688524</v>
      </c>
      <c r="R60" s="80">
        <v>16.971153846153843</v>
      </c>
      <c r="S60" s="80">
        <v>15.690616721854305</v>
      </c>
      <c r="T60" s="79">
        <v>898.98700402832037</v>
      </c>
      <c r="U60" s="79">
        <v>213.78499957275392</v>
      </c>
      <c r="V60" s="81">
        <v>0.23780655183533569</v>
      </c>
      <c r="W60" s="82">
        <v>1.4203620077629089</v>
      </c>
      <c r="X60" s="81">
        <v>0.35865054146213576</v>
      </c>
      <c r="Y60" s="82">
        <v>-1251.7180000000001</v>
      </c>
      <c r="Z60" s="87">
        <v>-5.8550319362983352</v>
      </c>
      <c r="AA60" s="82">
        <v>3809.5439999999999</v>
      </c>
      <c r="AB60" s="78">
        <v>0.12671387320768157</v>
      </c>
      <c r="AC60" s="78">
        <v>7.5736228197222054E-3</v>
      </c>
      <c r="AD60" s="78" t="s">
        <v>450</v>
      </c>
      <c r="AE60" s="78">
        <v>9.4915495737421363E-2</v>
      </c>
    </row>
    <row r="61" spans="1:31" x14ac:dyDescent="0.3">
      <c r="A61" s="47" t="s">
        <v>491</v>
      </c>
      <c r="B61" s="70" t="s">
        <v>182</v>
      </c>
      <c r="C61" s="75" t="s">
        <v>413</v>
      </c>
      <c r="D61" s="71" t="s">
        <v>183</v>
      </c>
      <c r="E61" s="89">
        <v>25.27</v>
      </c>
      <c r="F61" s="88">
        <v>-0.1510436</v>
      </c>
      <c r="G61" s="88">
        <v>0.1119107</v>
      </c>
      <c r="H61" s="89">
        <v>27.983333587646484</v>
      </c>
      <c r="I61" s="90">
        <v>0.10737370746523478</v>
      </c>
      <c r="J61" s="91">
        <v>317.36599999999999</v>
      </c>
      <c r="K61" s="76">
        <v>0.79844721866866653</v>
      </c>
      <c r="L61" s="77">
        <v>0.90675570000000005</v>
      </c>
      <c r="M61" s="78">
        <v>0.41173099999999996</v>
      </c>
      <c r="N61" s="79">
        <v>58762.63</v>
      </c>
      <c r="O61" s="78">
        <v>7.9078768745067085E-2</v>
      </c>
      <c r="P61" s="78">
        <v>3.7400000000000007E-3</v>
      </c>
      <c r="Q61" s="80">
        <v>5.1664930860853051</v>
      </c>
      <c r="R61" s="80">
        <v>25.119284294234593</v>
      </c>
      <c r="S61" s="80">
        <v>10.871249491178125</v>
      </c>
      <c r="T61" s="79">
        <v>2644.7000424804687</v>
      </c>
      <c r="U61" s="79">
        <v>649.29898718261711</v>
      </c>
      <c r="V61" s="81">
        <v>0.24550950079527298</v>
      </c>
      <c r="W61" s="82">
        <v>0.42099199347114563</v>
      </c>
      <c r="X61" s="81">
        <v>5.0519356771610249E-2</v>
      </c>
      <c r="Y61" s="82">
        <v>1575.0250000000001</v>
      </c>
      <c r="Z61" s="87">
        <v>2.4257314905637148</v>
      </c>
      <c r="AA61" s="82">
        <v>1758.9759999999999</v>
      </c>
      <c r="AB61" s="78">
        <v>0.10313905381316847</v>
      </c>
      <c r="AC61" s="78">
        <v>2.915564855191375E-2</v>
      </c>
      <c r="AD61" s="78">
        <v>0.27662279030600323</v>
      </c>
      <c r="AE61" s="78">
        <v>8.1523674125091747E-2</v>
      </c>
    </row>
    <row r="62" spans="1:31" x14ac:dyDescent="0.3">
      <c r="A62" s="47" t="s">
        <v>492</v>
      </c>
      <c r="B62" s="70" t="s">
        <v>248</v>
      </c>
      <c r="C62" s="75" t="s">
        <v>367</v>
      </c>
      <c r="D62" s="71" t="s">
        <v>249</v>
      </c>
      <c r="E62" s="89">
        <v>19.25</v>
      </c>
      <c r="F62" s="88">
        <v>-3.5831929999999998E-2</v>
      </c>
      <c r="G62" s="88">
        <v>0.62332589999999999</v>
      </c>
      <c r="H62" s="89">
        <v>17.996665954589844</v>
      </c>
      <c r="I62" s="90">
        <v>-6.5108262099228931E-2</v>
      </c>
      <c r="J62" s="91">
        <v>1146.0309999999999</v>
      </c>
      <c r="K62" s="76">
        <v>0.92339561495282418</v>
      </c>
      <c r="L62" s="77">
        <v>1.1741520000000001</v>
      </c>
      <c r="M62" s="78">
        <v>0.57870569999999999</v>
      </c>
      <c r="N62" s="79">
        <v>278961.09999999998</v>
      </c>
      <c r="O62" s="78">
        <v>5.1554647338977924E-2</v>
      </c>
      <c r="P62" s="78">
        <v>2.8600000000000001E-3</v>
      </c>
      <c r="Q62" s="80">
        <v>1.0896875873455349</v>
      </c>
      <c r="R62" s="80">
        <v>20.010395010395012</v>
      </c>
      <c r="S62" s="80">
        <v>8.1520916915190629</v>
      </c>
      <c r="T62" s="79">
        <v>37436.669914062499</v>
      </c>
      <c r="U62" s="79">
        <v>4714.0960400390622</v>
      </c>
      <c r="V62" s="81">
        <v>0.12592188490216877</v>
      </c>
      <c r="W62" s="82">
        <v>0.53976600176763534</v>
      </c>
      <c r="X62" s="81">
        <v>1.6523600314658379E-2</v>
      </c>
      <c r="Y62" s="82">
        <v>10559.534999999998</v>
      </c>
      <c r="Z62" s="87">
        <v>2.2399914872995459</v>
      </c>
      <c r="AA62" s="82">
        <v>27173.127</v>
      </c>
      <c r="AB62" s="78">
        <v>0.10621981580584589</v>
      </c>
      <c r="AC62" s="78">
        <v>7.2727273036907233E-3</v>
      </c>
      <c r="AD62" s="78">
        <v>0.29619368366485677</v>
      </c>
      <c r="AE62" s="78">
        <v>3.2511488283005235E-2</v>
      </c>
    </row>
    <row r="63" spans="1:31" x14ac:dyDescent="0.3">
      <c r="A63" s="47" t="s">
        <v>493</v>
      </c>
      <c r="B63" s="70" t="s">
        <v>82</v>
      </c>
      <c r="C63" s="75" t="s">
        <v>374</v>
      </c>
      <c r="D63" s="71" t="s">
        <v>83</v>
      </c>
      <c r="E63" s="89">
        <v>18.3</v>
      </c>
      <c r="F63" s="88">
        <v>-0.50271739999999998</v>
      </c>
      <c r="G63" s="88">
        <v>-0.43378720000000004</v>
      </c>
      <c r="H63" s="89">
        <v>26.130001068115234</v>
      </c>
      <c r="I63" s="90">
        <v>0.42786891082596901</v>
      </c>
      <c r="J63" s="91">
        <v>273.90800000000002</v>
      </c>
      <c r="K63" s="76">
        <v>0.6103399681644931</v>
      </c>
      <c r="L63" s="77">
        <v>1.984672</v>
      </c>
      <c r="M63" s="78">
        <v>0.98847149999999995</v>
      </c>
      <c r="N63" s="79">
        <v>266396.2</v>
      </c>
      <c r="O63" s="78">
        <v>6.8624033210310034E-2</v>
      </c>
      <c r="P63" s="78">
        <v>2.1670000000000002E-2</v>
      </c>
      <c r="Q63" s="80" t="s">
        <v>450</v>
      </c>
      <c r="R63" s="80" t="s">
        <v>450</v>
      </c>
      <c r="S63" s="80">
        <v>7.0144045537301638</v>
      </c>
      <c r="T63" s="79">
        <v>11018.855080078125</v>
      </c>
      <c r="U63" s="79">
        <v>3361.2340624999997</v>
      </c>
      <c r="V63" s="81">
        <v>0.30504385783029719</v>
      </c>
      <c r="W63" s="82">
        <v>-13.01587390891266</v>
      </c>
      <c r="X63" s="81">
        <v>-0.32355012973064456</v>
      </c>
      <c r="Y63" s="82">
        <v>11863.434000000001</v>
      </c>
      <c r="Z63" s="87">
        <v>3.5294876165738613</v>
      </c>
      <c r="AA63" s="82">
        <v>-7105.4169999999995</v>
      </c>
      <c r="AB63" s="78">
        <v>0.12816286439984959</v>
      </c>
      <c r="AC63" s="78" t="s">
        <v>450</v>
      </c>
      <c r="AD63" s="78" t="s">
        <v>450</v>
      </c>
      <c r="AE63" s="78" t="s">
        <v>450</v>
      </c>
    </row>
    <row r="64" spans="1:31" x14ac:dyDescent="0.3">
      <c r="A64" s="47" t="s">
        <v>494</v>
      </c>
      <c r="B64" s="70" t="s">
        <v>78</v>
      </c>
      <c r="C64" s="75" t="s">
        <v>404</v>
      </c>
      <c r="D64" s="71" t="s">
        <v>79</v>
      </c>
      <c r="E64" s="89">
        <v>7.79</v>
      </c>
      <c r="F64" s="88">
        <v>-0.35231489999999999</v>
      </c>
      <c r="G64" s="88">
        <v>6.8834549999999994E-2</v>
      </c>
      <c r="H64" s="89">
        <v>10</v>
      </c>
      <c r="I64" s="90">
        <v>0.28369704749679081</v>
      </c>
      <c r="J64" s="91">
        <v>902.16</v>
      </c>
      <c r="K64" s="76">
        <v>0.30370000886760662</v>
      </c>
      <c r="L64" s="77">
        <v>0.81880070000000005</v>
      </c>
      <c r="M64" s="78">
        <v>0.40577350000000001</v>
      </c>
      <c r="N64" s="79">
        <v>13150.76</v>
      </c>
      <c r="O64" s="78">
        <v>2.61917397239275E-2</v>
      </c>
      <c r="P64" s="78">
        <v>2.7500000000000003E-3</v>
      </c>
      <c r="Q64" s="80">
        <v>1.9744586035008793</v>
      </c>
      <c r="R64" s="80" t="s">
        <v>450</v>
      </c>
      <c r="S64" s="80" t="s">
        <v>450</v>
      </c>
      <c r="T64" s="79">
        <v>1676.8680124511718</v>
      </c>
      <c r="U64" s="79">
        <v>351.37300027465824</v>
      </c>
      <c r="V64" s="81">
        <v>0.20954123858623594</v>
      </c>
      <c r="W64" s="82">
        <v>0.4015909984345436</v>
      </c>
      <c r="X64" s="81">
        <v>0.21605715682900684</v>
      </c>
      <c r="Y64" s="82">
        <v>-2001.779</v>
      </c>
      <c r="Z64" s="87">
        <v>-5.6970199714698238</v>
      </c>
      <c r="AA64" s="82">
        <v>3682.4359999999997</v>
      </c>
      <c r="AB64" s="78">
        <v>0.1094405125239702</v>
      </c>
      <c r="AC64" s="78">
        <v>3.4003168229726217E-2</v>
      </c>
      <c r="AD64" s="78">
        <v>0.55701949534704231</v>
      </c>
      <c r="AE64" s="78">
        <v>0.10366669599421587</v>
      </c>
    </row>
    <row r="65" spans="1:31" x14ac:dyDescent="0.3">
      <c r="A65" s="47" t="s">
        <v>495</v>
      </c>
      <c r="B65" s="70" t="s">
        <v>416</v>
      </c>
      <c r="C65" s="75" t="s">
        <v>374</v>
      </c>
      <c r="D65" s="71" t="s">
        <v>88</v>
      </c>
      <c r="E65" s="89">
        <v>12.98</v>
      </c>
      <c r="F65" s="88">
        <v>-0.29987169999999996</v>
      </c>
      <c r="G65" s="88">
        <v>-0.14018539999999999</v>
      </c>
      <c r="H65" s="89">
        <v>16.469230651855469</v>
      </c>
      <c r="I65" s="90">
        <v>0.26881592079009775</v>
      </c>
      <c r="J65" s="91">
        <v>2020</v>
      </c>
      <c r="K65" s="76">
        <v>0.56759999999999999</v>
      </c>
      <c r="L65" s="77">
        <v>1.075574</v>
      </c>
      <c r="M65" s="78">
        <v>0.56192019999999998</v>
      </c>
      <c r="N65" s="79">
        <v>116387.8</v>
      </c>
      <c r="O65" s="78">
        <v>3.0452356282139846E-2</v>
      </c>
      <c r="P65" s="78">
        <v>7.5900000000000004E-3</v>
      </c>
      <c r="Q65" s="80">
        <v>3.1845528938782395</v>
      </c>
      <c r="R65" s="80">
        <v>19.402092675635277</v>
      </c>
      <c r="S65" s="80">
        <v>7.1916582881613085</v>
      </c>
      <c r="T65" s="79">
        <v>10590.811</v>
      </c>
      <c r="U65" s="79">
        <v>4902.9669609374996</v>
      </c>
      <c r="V65" s="81">
        <v>0.46294537414910902</v>
      </c>
      <c r="W65" s="82">
        <v>0.43583000196456911</v>
      </c>
      <c r="X65" s="81">
        <v>8.3126457829190772E-2</v>
      </c>
      <c r="Y65" s="82">
        <v>14140.183999999997</v>
      </c>
      <c r="Z65" s="87">
        <v>2.8840055649276173</v>
      </c>
      <c r="AA65" s="82">
        <v>8439.6940000000013</v>
      </c>
      <c r="AB65" s="78">
        <v>8.9990410608657673E-2</v>
      </c>
      <c r="AC65" s="78">
        <v>5.8734687891873444E-2</v>
      </c>
      <c r="AD65" s="78">
        <v>1.0707419755189447</v>
      </c>
      <c r="AE65" s="78">
        <v>0.10642900995056453</v>
      </c>
    </row>
    <row r="66" spans="1:31" x14ac:dyDescent="0.3">
      <c r="A66" s="47" t="s">
        <v>496</v>
      </c>
      <c r="B66" s="70" t="s">
        <v>272</v>
      </c>
      <c r="C66" s="75" t="s">
        <v>404</v>
      </c>
      <c r="D66" s="71" t="s">
        <v>273</v>
      </c>
      <c r="E66" s="89">
        <v>17.850000000000001</v>
      </c>
      <c r="F66" s="88">
        <v>-0.24802129999999997</v>
      </c>
      <c r="G66" s="88">
        <v>-8.27986E-2</v>
      </c>
      <c r="H66" s="89">
        <v>19.47599983215332</v>
      </c>
      <c r="I66" s="90">
        <v>9.1092427571614509E-2</v>
      </c>
      <c r="J66" s="91">
        <v>499.2</v>
      </c>
      <c r="K66" s="76">
        <v>0.17239983974358974</v>
      </c>
      <c r="L66" s="77">
        <v>1.2385010000000001</v>
      </c>
      <c r="M66" s="78">
        <v>0.69696669999999994</v>
      </c>
      <c r="N66" s="79">
        <v>24581.86</v>
      </c>
      <c r="O66" s="78">
        <v>6.3202296019148979E-2</v>
      </c>
      <c r="P66" s="78">
        <v>8.2500000000000004E-3</v>
      </c>
      <c r="Q66" s="80">
        <v>1.8161155097423267</v>
      </c>
      <c r="R66" s="80">
        <v>22.037037037037038</v>
      </c>
      <c r="S66" s="80">
        <v>9.6348951747088201</v>
      </c>
      <c r="T66" s="79">
        <v>6835.4228701171869</v>
      </c>
      <c r="U66" s="79">
        <v>705.30503088378907</v>
      </c>
      <c r="V66" s="81">
        <v>0.10318381821952989</v>
      </c>
      <c r="W66" s="82">
        <v>0.32988299444150926</v>
      </c>
      <c r="X66" s="81">
        <v>2.4091792703145251E-2</v>
      </c>
      <c r="Y66" s="82">
        <v>2295.5059999999994</v>
      </c>
      <c r="Z66" s="87">
        <v>3.2546287059991537</v>
      </c>
      <c r="AA66" s="82">
        <v>5224.5909999999994</v>
      </c>
      <c r="AB66" s="78">
        <v>0.10838577667597765</v>
      </c>
      <c r="AC66" s="78">
        <v>2.8408962805398036E-2</v>
      </c>
      <c r="AD66" s="78">
        <v>0.50130683994458791</v>
      </c>
      <c r="AE66" s="78">
        <v>3.3349827395762602E-2</v>
      </c>
    </row>
    <row r="67" spans="1:31" x14ac:dyDescent="0.3">
      <c r="A67" s="47" t="s">
        <v>497</v>
      </c>
      <c r="B67" s="70" t="s">
        <v>153</v>
      </c>
      <c r="C67" s="75" t="s">
        <v>370</v>
      </c>
      <c r="D67" s="71" t="s">
        <v>154</v>
      </c>
      <c r="E67" s="89">
        <v>32.47</v>
      </c>
      <c r="F67" s="88">
        <v>-7.3490059999999996E-2</v>
      </c>
      <c r="G67" s="88">
        <v>8.4119740000000012E-2</v>
      </c>
      <c r="H67" s="89">
        <v>39.733333587646484</v>
      </c>
      <c r="I67" s="90">
        <v>0.22369367378030436</v>
      </c>
      <c r="J67" s="91">
        <v>632.23800000000006</v>
      </c>
      <c r="K67" s="76">
        <v>0.63580012590195456</v>
      </c>
      <c r="L67" s="77">
        <v>0.76132540000000004</v>
      </c>
      <c r="M67" s="78">
        <v>0.4500053</v>
      </c>
      <c r="N67" s="79">
        <v>136270</v>
      </c>
      <c r="O67" s="78">
        <v>1.6876900917216657E-2</v>
      </c>
      <c r="P67" s="78">
        <v>1.6500000000000002E-3</v>
      </c>
      <c r="Q67" s="80">
        <v>2.2663400881423428</v>
      </c>
      <c r="R67" s="80">
        <v>13.852389078498295</v>
      </c>
      <c r="S67" s="80">
        <v>10.628040483022376</v>
      </c>
      <c r="T67" s="79">
        <v>3803.2399716796872</v>
      </c>
      <c r="U67" s="79">
        <v>1213.3030040283204</v>
      </c>
      <c r="V67" s="81">
        <v>0.31901826155147123</v>
      </c>
      <c r="W67" s="82">
        <v>1.8429970013179779</v>
      </c>
      <c r="X67" s="81">
        <v>0.30637370946768416</v>
      </c>
      <c r="Y67" s="82">
        <v>-805.96699999999964</v>
      </c>
      <c r="Z67" s="87">
        <v>-0.66427512115612231</v>
      </c>
      <c r="AA67" s="82">
        <v>8710.0999999999985</v>
      </c>
      <c r="AB67" s="78">
        <v>0.10669326706663998</v>
      </c>
      <c r="AC67" s="78">
        <v>3.5326147505346357E-2</v>
      </c>
      <c r="AD67" s="78">
        <v>0.56796343099366264</v>
      </c>
      <c r="AE67" s="78">
        <v>0.12951190466712886</v>
      </c>
    </row>
    <row r="68" spans="1:31" x14ac:dyDescent="0.3">
      <c r="A68" s="47" t="s">
        <v>498</v>
      </c>
      <c r="B68" s="70" t="s">
        <v>415</v>
      </c>
      <c r="C68" s="75" t="s">
        <v>390</v>
      </c>
      <c r="D68" s="71" t="s">
        <v>224</v>
      </c>
      <c r="E68" s="89">
        <v>7.62</v>
      </c>
      <c r="F68" s="88">
        <v>-0.78458560000000011</v>
      </c>
      <c r="G68" s="88">
        <v>-0.74555850000000001</v>
      </c>
      <c r="H68" s="89">
        <v>13.759974479675293</v>
      </c>
      <c r="I68" s="90">
        <v>0.80577092909124581</v>
      </c>
      <c r="J68" s="91">
        <v>936</v>
      </c>
      <c r="K68" s="76">
        <v>0.7128995726495726</v>
      </c>
      <c r="L68" s="77">
        <v>1.4378169999999999</v>
      </c>
      <c r="M68" s="78">
        <v>0.8701044</v>
      </c>
      <c r="N68" s="79">
        <v>483642.8</v>
      </c>
      <c r="O68" s="78">
        <v>0.15345195526875016</v>
      </c>
      <c r="P68" s="78">
        <v>0.42251</v>
      </c>
      <c r="Q68" s="80">
        <v>2.1384218926714706</v>
      </c>
      <c r="R68" s="80">
        <v>8.8707799767171132</v>
      </c>
      <c r="S68" s="80" t="s">
        <v>450</v>
      </c>
      <c r="T68" s="79">
        <v>8977.0329853515614</v>
      </c>
      <c r="U68" s="79" t="s">
        <v>450</v>
      </c>
      <c r="V68" s="81" t="s">
        <v>450</v>
      </c>
      <c r="W68" s="82">
        <v>1.4157715904171659</v>
      </c>
      <c r="X68" s="81">
        <v>0.14761694769227485</v>
      </c>
      <c r="Y68" s="82">
        <v>-35.863999999999997</v>
      </c>
      <c r="Z68" s="87" t="s">
        <v>450</v>
      </c>
      <c r="AA68" s="82">
        <v>4641.2839999999997</v>
      </c>
      <c r="AB68" s="78">
        <v>0.14050278686920004</v>
      </c>
      <c r="AC68" s="78">
        <v>4.3039798267244356E-2</v>
      </c>
      <c r="AD68" s="78">
        <v>0.69016906941508405</v>
      </c>
      <c r="AE68" s="78">
        <v>0.39516996726391052</v>
      </c>
    </row>
    <row r="69" spans="1:31" x14ac:dyDescent="0.3">
      <c r="A69" s="47" t="s">
        <v>499</v>
      </c>
      <c r="B69" s="70" t="s">
        <v>243</v>
      </c>
      <c r="C69" s="75" t="s">
        <v>401</v>
      </c>
      <c r="D69" s="71" t="s">
        <v>244</v>
      </c>
      <c r="E69" s="89">
        <v>33.49</v>
      </c>
      <c r="F69" s="88">
        <v>-0.36037350000000001</v>
      </c>
      <c r="G69" s="88">
        <v>-0.25322790000000001</v>
      </c>
      <c r="H69" s="89">
        <v>42.333332061767578</v>
      </c>
      <c r="I69" s="90">
        <v>0.26405888509308983</v>
      </c>
      <c r="J69" s="91">
        <v>176.61199999999999</v>
      </c>
      <c r="K69" s="76">
        <v>0.48859647136094947</v>
      </c>
      <c r="L69" s="77">
        <v>1.1300779999999999</v>
      </c>
      <c r="M69" s="78">
        <v>0.53524620000000001</v>
      </c>
      <c r="N69" s="79">
        <v>81872.240000000005</v>
      </c>
      <c r="O69" s="78">
        <v>6.7829474342928658E-2</v>
      </c>
      <c r="P69" s="78">
        <v>3.6300000000000004E-3</v>
      </c>
      <c r="Q69" s="80">
        <v>1.9390692623924006</v>
      </c>
      <c r="R69" s="80">
        <v>22.386363636363637</v>
      </c>
      <c r="S69" s="80">
        <v>15.939626513216581</v>
      </c>
      <c r="T69" s="79">
        <v>890.68001770019532</v>
      </c>
      <c r="U69" s="79">
        <v>581.80401019287115</v>
      </c>
      <c r="V69" s="81">
        <v>0.65321327371319515</v>
      </c>
      <c r="W69" s="82">
        <v>1.4492049955997466</v>
      </c>
      <c r="X69" s="81">
        <v>0.28736132797021469</v>
      </c>
      <c r="Y69" s="82">
        <v>2278.9119999999998</v>
      </c>
      <c r="Z69" s="87">
        <v>3.9169754076540797</v>
      </c>
      <c r="AA69" s="82">
        <v>3000.0619999999999</v>
      </c>
      <c r="AB69" s="78">
        <v>0.10701254257821162</v>
      </c>
      <c r="AC69" s="78">
        <v>1.2485020443303223E-2</v>
      </c>
      <c r="AD69" s="78">
        <v>0.48366969873826704</v>
      </c>
      <c r="AE69" s="78">
        <v>8.6531080678433903E-2</v>
      </c>
    </row>
    <row r="70" spans="1:31" x14ac:dyDescent="0.3">
      <c r="A70" s="47" t="s">
        <v>500</v>
      </c>
      <c r="B70" s="70" t="s">
        <v>394</v>
      </c>
      <c r="C70" s="75" t="s">
        <v>365</v>
      </c>
      <c r="D70" s="71" t="s">
        <v>70</v>
      </c>
      <c r="E70" s="89">
        <v>12.29</v>
      </c>
      <c r="F70" s="88">
        <v>-0.24403910000000001</v>
      </c>
      <c r="G70" s="88">
        <v>5.3893410000000003E-2</v>
      </c>
      <c r="H70" s="89">
        <v>14</v>
      </c>
      <c r="I70" s="90">
        <v>0.13913751017087073</v>
      </c>
      <c r="J70" s="91">
        <v>62.857999999999997</v>
      </c>
      <c r="K70" s="76">
        <v>0.46619364281396164</v>
      </c>
      <c r="L70" s="77">
        <v>1.3193440000000001</v>
      </c>
      <c r="M70" s="78">
        <v>0.63196339999999995</v>
      </c>
      <c r="N70" s="79">
        <v>3481.1680000000001</v>
      </c>
      <c r="O70" s="78">
        <v>9.9125716625716627E-3</v>
      </c>
      <c r="P70" s="78">
        <v>2.4200000000000003E-3</v>
      </c>
      <c r="Q70" s="80">
        <v>0.9548476909764293</v>
      </c>
      <c r="R70" s="80" t="s">
        <v>450</v>
      </c>
      <c r="S70" s="80" t="s">
        <v>450</v>
      </c>
      <c r="T70" s="79">
        <v>838.83399096679682</v>
      </c>
      <c r="U70" s="79">
        <v>99.14100062561036</v>
      </c>
      <c r="V70" s="81">
        <v>0.11818905968670339</v>
      </c>
      <c r="W70" s="82">
        <v>1.57487799376297</v>
      </c>
      <c r="X70" s="81">
        <v>0.11801343531377138</v>
      </c>
      <c r="Y70" s="82">
        <v>200.98799999999997</v>
      </c>
      <c r="Z70" s="87">
        <v>2.0272944466134453</v>
      </c>
      <c r="AA70" s="82">
        <v>758.88199999999995</v>
      </c>
      <c r="AB70" s="78">
        <v>0.10899185362329701</v>
      </c>
      <c r="AC70" s="78">
        <v>0.10170870626525633</v>
      </c>
      <c r="AD70" s="78" t="s">
        <v>450</v>
      </c>
      <c r="AE70" s="78">
        <v>0.12710880074921072</v>
      </c>
    </row>
    <row r="71" spans="1:31" x14ac:dyDescent="0.3">
      <c r="A71" s="47" t="s">
        <v>501</v>
      </c>
      <c r="B71" s="70" t="s">
        <v>41</v>
      </c>
      <c r="C71" s="75" t="s">
        <v>365</v>
      </c>
      <c r="D71" s="71" t="s">
        <v>42</v>
      </c>
      <c r="E71" s="89">
        <v>11.78</v>
      </c>
      <c r="F71" s="88">
        <v>-0.47291339999999998</v>
      </c>
      <c r="G71" s="88">
        <v>-0.33207130000000001</v>
      </c>
      <c r="H71" s="89">
        <v>19</v>
      </c>
      <c r="I71" s="90">
        <v>0.61290322580645173</v>
      </c>
      <c r="J71" s="91">
        <v>153.72</v>
      </c>
      <c r="K71" s="76">
        <v>0.86419463960447562</v>
      </c>
      <c r="L71" s="77">
        <v>0.97633460000000005</v>
      </c>
      <c r="M71" s="78">
        <v>0.59904519999999994</v>
      </c>
      <c r="N71" s="79">
        <v>31605.599999999999</v>
      </c>
      <c r="O71" s="78">
        <v>9.7789361958387278E-2</v>
      </c>
      <c r="P71" s="78">
        <v>3.0800000000000007E-3</v>
      </c>
      <c r="Q71" s="80">
        <v>0.47705141084412156</v>
      </c>
      <c r="R71" s="80">
        <v>9.6795398520953153</v>
      </c>
      <c r="S71" s="80">
        <v>5.894294135576132</v>
      </c>
      <c r="T71" s="79">
        <v>8277.349126953126</v>
      </c>
      <c r="U71" s="79">
        <v>563.64100756835933</v>
      </c>
      <c r="V71" s="81">
        <v>6.8094386128163029E-2</v>
      </c>
      <c r="W71" s="82">
        <v>-1.2141619799289702</v>
      </c>
      <c r="X71" s="81">
        <v>-2.2548400060465185E-2</v>
      </c>
      <c r="Y71" s="82">
        <v>2415.4459999999999</v>
      </c>
      <c r="Z71" s="87">
        <v>4.2854334009880404</v>
      </c>
      <c r="AA71" s="82">
        <v>3496.9759999999997</v>
      </c>
      <c r="AB71" s="78">
        <v>9.229034318594255E-2</v>
      </c>
      <c r="AC71" s="78">
        <v>5.63767496717806E-2</v>
      </c>
      <c r="AD71" s="78">
        <v>0.20947145376146523</v>
      </c>
      <c r="AE71" s="78">
        <v>-5.2130260613450566E-2</v>
      </c>
    </row>
    <row r="72" spans="1:31" x14ac:dyDescent="0.3">
      <c r="A72" s="47" t="s">
        <v>502</v>
      </c>
      <c r="B72" s="70" t="s">
        <v>63</v>
      </c>
      <c r="C72" s="75" t="s">
        <v>369</v>
      </c>
      <c r="D72" s="71" t="s">
        <v>64</v>
      </c>
      <c r="E72" s="89">
        <v>24.18</v>
      </c>
      <c r="F72" s="88">
        <v>-0.32369219999999999</v>
      </c>
      <c r="G72" s="88">
        <v>-0.25802710000000001</v>
      </c>
      <c r="H72" s="89">
        <v>30.612499237060547</v>
      </c>
      <c r="I72" s="90">
        <v>0.2660256094731408</v>
      </c>
      <c r="J72" s="91">
        <v>4845.8450000000003</v>
      </c>
      <c r="K72" s="76">
        <v>1</v>
      </c>
      <c r="L72" s="77">
        <v>0.9997876</v>
      </c>
      <c r="M72" s="78">
        <v>0.41018459999999995</v>
      </c>
      <c r="N72" s="79">
        <v>1025522</v>
      </c>
      <c r="O72" s="78">
        <v>1.5200244745756415E-2</v>
      </c>
      <c r="P72" s="78">
        <v>7.7000000000000018E-4</v>
      </c>
      <c r="Q72" s="80">
        <v>1.7926366750122278</v>
      </c>
      <c r="R72" s="80">
        <v>10.058236272878537</v>
      </c>
      <c r="S72" s="80" t="s">
        <v>450</v>
      </c>
      <c r="T72" s="79">
        <v>184120</v>
      </c>
      <c r="U72" s="79" t="s">
        <v>450</v>
      </c>
      <c r="V72" s="81" t="s">
        <v>450</v>
      </c>
      <c r="W72" s="82">
        <v>1.951402035993576</v>
      </c>
      <c r="X72" s="81">
        <v>5.1358851830921627E-2</v>
      </c>
      <c r="Y72" s="82">
        <v>181063</v>
      </c>
      <c r="Z72" s="87" t="s">
        <v>450</v>
      </c>
      <c r="AA72" s="82">
        <v>149465</v>
      </c>
      <c r="AB72" s="78">
        <v>9.3468034164782401E-2</v>
      </c>
      <c r="AC72" s="78">
        <v>5.2818860565955437E-2</v>
      </c>
      <c r="AD72" s="78">
        <v>0.69254601113856817</v>
      </c>
      <c r="AE72" s="78">
        <v>0.14542326879336379</v>
      </c>
    </row>
    <row r="73" spans="1:31" x14ac:dyDescent="0.3">
      <c r="A73" s="47" t="s">
        <v>503</v>
      </c>
      <c r="B73" s="70" t="s">
        <v>389</v>
      </c>
      <c r="C73" s="75" t="s">
        <v>390</v>
      </c>
      <c r="D73" s="71" t="s">
        <v>62</v>
      </c>
      <c r="E73" s="89">
        <v>9.69</v>
      </c>
      <c r="F73" s="88">
        <v>-0.2842886</v>
      </c>
      <c r="G73" s="88">
        <v>-0.17045060000000001</v>
      </c>
      <c r="H73" s="89">
        <v>11.899999618530273</v>
      </c>
      <c r="I73" s="90">
        <v>0.22807013607123561</v>
      </c>
      <c r="J73" s="91">
        <v>5520.9769999999999</v>
      </c>
      <c r="K73" s="76">
        <v>0.81108995744774881</v>
      </c>
      <c r="L73" s="77">
        <v>0.96552530000000003</v>
      </c>
      <c r="M73" s="78">
        <v>0.3863914</v>
      </c>
      <c r="N73" s="79">
        <v>313781.5</v>
      </c>
      <c r="O73" s="78">
        <v>1.8499324141599539E-2</v>
      </c>
      <c r="P73" s="78">
        <v>1.32E-3</v>
      </c>
      <c r="Q73" s="80">
        <v>1.5407742200238506</v>
      </c>
      <c r="R73" s="80">
        <v>9.69</v>
      </c>
      <c r="S73" s="80" t="s">
        <v>450</v>
      </c>
      <c r="T73" s="79">
        <v>5002</v>
      </c>
      <c r="U73" s="79">
        <v>1573</v>
      </c>
      <c r="V73" s="81">
        <v>0.31447421031587364</v>
      </c>
      <c r="W73" s="82">
        <v>0.83237498434686663</v>
      </c>
      <c r="X73" s="81">
        <v>0.91873713393730716</v>
      </c>
      <c r="Y73" s="82">
        <v>573</v>
      </c>
      <c r="Z73" s="87">
        <v>0.36427209154481882</v>
      </c>
      <c r="AA73" s="82">
        <v>58357</v>
      </c>
      <c r="AB73" s="78">
        <v>0.11612859013512679</v>
      </c>
      <c r="AC73" s="78">
        <v>5.2564499670999097E-2</v>
      </c>
      <c r="AD73" s="78">
        <v>0.70936772692009309</v>
      </c>
      <c r="AE73" s="78">
        <v>0.13302551825039427</v>
      </c>
    </row>
    <row r="74" spans="1:31" x14ac:dyDescent="0.3">
      <c r="A74" s="47" t="s">
        <v>504</v>
      </c>
      <c r="B74" s="70" t="s">
        <v>23</v>
      </c>
      <c r="C74" s="75" t="s">
        <v>317</v>
      </c>
      <c r="D74" s="71" t="s">
        <v>24</v>
      </c>
      <c r="E74" s="89">
        <v>23.1</v>
      </c>
      <c r="F74" s="88">
        <v>-8.4483569999999994E-2</v>
      </c>
      <c r="G74" s="88">
        <v>-0.17670539999999998</v>
      </c>
      <c r="H74" s="89">
        <v>34.5</v>
      </c>
      <c r="I74" s="90">
        <v>0.49350649350649345</v>
      </c>
      <c r="J74" s="91">
        <v>2666.0790000000002</v>
      </c>
      <c r="K74" s="76">
        <v>0.42306585813848718</v>
      </c>
      <c r="L74" s="77">
        <v>0.58017129999999995</v>
      </c>
      <c r="M74" s="78">
        <v>0.58924359999999998</v>
      </c>
      <c r="N74" s="79">
        <v>409575.5</v>
      </c>
      <c r="O74" s="78">
        <v>1.0294850641929842E-2</v>
      </c>
      <c r="P74" s="78">
        <v>9.2399999999999999E-3</v>
      </c>
      <c r="Q74" s="80">
        <v>1.7101484381395864</v>
      </c>
      <c r="R74" s="80">
        <v>7.2962728995578026</v>
      </c>
      <c r="S74" s="80">
        <v>5.311103185072561</v>
      </c>
      <c r="T74" s="79">
        <v>233374.59562500002</v>
      </c>
      <c r="U74" s="79">
        <v>25929.082833984372</v>
      </c>
      <c r="V74" s="81">
        <v>0.11110499308865968</v>
      </c>
      <c r="W74" s="82">
        <v>8.978993257045742E-2</v>
      </c>
      <c r="X74" s="81">
        <v>1.0257631212875189E-3</v>
      </c>
      <c r="Y74" s="82">
        <v>47709.520000000004</v>
      </c>
      <c r="Z74" s="87">
        <v>1.840000292546744</v>
      </c>
      <c r="AA74" s="82">
        <v>32482.048999999999</v>
      </c>
      <c r="AB74" s="78">
        <v>2.4318439634226242E-2</v>
      </c>
      <c r="AC74" s="78">
        <v>2.3402385897450632E-2</v>
      </c>
      <c r="AD74" s="78">
        <v>0.2375000988733709</v>
      </c>
      <c r="AE74" s="78">
        <v>7.374997135390071E-3</v>
      </c>
    </row>
    <row r="75" spans="1:31" x14ac:dyDescent="0.3">
      <c r="A75" s="47" t="s">
        <v>505</v>
      </c>
      <c r="B75" s="70" t="s">
        <v>383</v>
      </c>
      <c r="C75" s="75" t="s">
        <v>374</v>
      </c>
      <c r="D75" s="71" t="s">
        <v>169</v>
      </c>
      <c r="E75" s="89">
        <v>32.159999999999997</v>
      </c>
      <c r="F75" s="88">
        <v>0.2126603</v>
      </c>
      <c r="G75" s="88">
        <v>0.91408719999999999</v>
      </c>
      <c r="H75" s="89">
        <v>30.75</v>
      </c>
      <c r="I75" s="90">
        <v>-4.3843283582089443E-2</v>
      </c>
      <c r="J75" s="91">
        <v>207.73500000000001</v>
      </c>
      <c r="K75" s="76">
        <v>0.29410065708715427</v>
      </c>
      <c r="L75" s="77">
        <v>1.423249</v>
      </c>
      <c r="M75" s="78">
        <v>0.73362930000000004</v>
      </c>
      <c r="N75" s="79">
        <v>32227.72</v>
      </c>
      <c r="O75" s="78">
        <v>2.4489385383419264E-2</v>
      </c>
      <c r="P75" s="78">
        <v>1.5949999999999999E-2</v>
      </c>
      <c r="Q75" s="80">
        <v>4.7284102636577465</v>
      </c>
      <c r="R75" s="80">
        <v>18.884321785085142</v>
      </c>
      <c r="S75" s="80">
        <v>6.2945863528408221</v>
      </c>
      <c r="T75" s="79">
        <v>9639.5980234375002</v>
      </c>
      <c r="U75" s="79">
        <v>1910.5279494628908</v>
      </c>
      <c r="V75" s="81">
        <v>0.19819581115495444</v>
      </c>
      <c r="W75" s="82">
        <v>1.157627994594574</v>
      </c>
      <c r="X75" s="81">
        <v>2.4947082946032251E-2</v>
      </c>
      <c r="Y75" s="82">
        <v>8706.3940000000002</v>
      </c>
      <c r="Z75" s="87">
        <v>4.5570618333260393</v>
      </c>
      <c r="AA75" s="82">
        <v>2379.9629999999993</v>
      </c>
      <c r="AB75" s="78">
        <v>8.536289529198289E-2</v>
      </c>
      <c r="AC75" s="78">
        <v>7.6014340035061344E-3</v>
      </c>
      <c r="AD75" s="78" t="s">
        <v>450</v>
      </c>
      <c r="AE75" s="78">
        <v>0.20002297782349282</v>
      </c>
    </row>
    <row r="76" spans="1:31" x14ac:dyDescent="0.3">
      <c r="A76" s="47" t="s">
        <v>507</v>
      </c>
      <c r="B76" s="70" t="s">
        <v>386</v>
      </c>
      <c r="C76" s="75" t="s">
        <v>380</v>
      </c>
      <c r="D76" s="71" t="s">
        <v>193</v>
      </c>
      <c r="E76" s="89">
        <v>26.08</v>
      </c>
      <c r="F76" s="88">
        <v>0.41810910000000001</v>
      </c>
      <c r="G76" s="88">
        <v>0.84123340000000002</v>
      </c>
      <c r="H76" s="89">
        <v>23.624546051025391</v>
      </c>
      <c r="I76" s="90">
        <v>-9.4150841601787105E-2</v>
      </c>
      <c r="J76" s="91">
        <v>1081.96</v>
      </c>
      <c r="K76" s="76">
        <v>1</v>
      </c>
      <c r="L76" s="77">
        <v>0.62995630000000002</v>
      </c>
      <c r="M76" s="78">
        <v>0.42084870000000002</v>
      </c>
      <c r="N76" s="79">
        <v>146122.79999999999</v>
      </c>
      <c r="O76" s="78">
        <v>2.5501441827794E-2</v>
      </c>
      <c r="P76" s="78">
        <v>2.7500000000000003E-3</v>
      </c>
      <c r="Q76" s="80" t="s">
        <v>450</v>
      </c>
      <c r="R76" s="80">
        <v>13.611691022964507</v>
      </c>
      <c r="S76" s="80">
        <v>10.240082278360761</v>
      </c>
      <c r="T76" s="79">
        <v>10761.343056640624</v>
      </c>
      <c r="U76" s="79">
        <v>4071.2130004882811</v>
      </c>
      <c r="V76" s="81">
        <v>0.37831829903201641</v>
      </c>
      <c r="W76" s="82" t="s">
        <v>506</v>
      </c>
      <c r="X76" s="81" t="s">
        <v>450</v>
      </c>
      <c r="Y76" s="82">
        <v>14851.585999999999</v>
      </c>
      <c r="Z76" s="87">
        <v>3.6479511138863954</v>
      </c>
      <c r="AA76" s="82">
        <v>6501.2729999999983</v>
      </c>
      <c r="AB76" s="78">
        <v>0.10574682647442575</v>
      </c>
      <c r="AC76" s="78">
        <v>2.5791773126900567E-2</v>
      </c>
      <c r="AD76" s="78">
        <v>1.3420634039877188</v>
      </c>
      <c r="AE76" s="78">
        <v>-0.64092061456033467</v>
      </c>
    </row>
    <row r="77" spans="1:31" x14ac:dyDescent="0.3">
      <c r="A77" s="47" t="s">
        <v>508</v>
      </c>
      <c r="B77" s="70" t="s">
        <v>393</v>
      </c>
      <c r="C77" s="75" t="s">
        <v>392</v>
      </c>
      <c r="D77" s="71" t="s">
        <v>130</v>
      </c>
      <c r="E77" s="89">
        <v>15.58</v>
      </c>
      <c r="F77" s="88">
        <v>-0.34427610000000003</v>
      </c>
      <c r="G77" s="88">
        <v>-0.19607839999999999</v>
      </c>
      <c r="H77" s="89">
        <v>17.506250381469727</v>
      </c>
      <c r="I77" s="90">
        <v>0.12363609637161277</v>
      </c>
      <c r="J77" s="91">
        <v>303.93400000000003</v>
      </c>
      <c r="K77" s="76">
        <v>0.77420097784387398</v>
      </c>
      <c r="L77" s="77">
        <v>1.3184480000000001</v>
      </c>
      <c r="M77" s="78">
        <v>0.64699899999999999</v>
      </c>
      <c r="N77" s="79">
        <v>47067.26</v>
      </c>
      <c r="O77" s="78">
        <v>4.5879110604914446E-2</v>
      </c>
      <c r="P77" s="78">
        <v>5.5000000000000005E-3</v>
      </c>
      <c r="Q77" s="80">
        <v>0.70968718316885959</v>
      </c>
      <c r="R77" s="80">
        <v>8.7626546681664799</v>
      </c>
      <c r="S77" s="80">
        <v>6.7994691295238088</v>
      </c>
      <c r="T77" s="79">
        <v>12625.406953125001</v>
      </c>
      <c r="U77" s="79">
        <v>1584.1929475097656</v>
      </c>
      <c r="V77" s="81">
        <v>0.12547658490466726</v>
      </c>
      <c r="W77" s="82">
        <v>5.0966760986824031</v>
      </c>
      <c r="X77" s="81">
        <v>0.12269332458970923</v>
      </c>
      <c r="Y77" s="82">
        <v>7167.8680000000004</v>
      </c>
      <c r="Z77" s="87">
        <v>4.5246180468530426</v>
      </c>
      <c r="AA77" s="82">
        <v>6230.5439999999999</v>
      </c>
      <c r="AB77" s="78">
        <v>8.8437720382866403E-2</v>
      </c>
      <c r="AC77" s="78" t="s">
        <v>450</v>
      </c>
      <c r="AD77" s="78">
        <v>0.23749983996119906</v>
      </c>
      <c r="AE77" s="78">
        <v>0.24912944170545537</v>
      </c>
    </row>
    <row r="78" spans="1:31" x14ac:dyDescent="0.3">
      <c r="A78" s="47" t="s">
        <v>509</v>
      </c>
      <c r="B78" s="70" t="s">
        <v>256</v>
      </c>
      <c r="C78" s="75" t="s">
        <v>368</v>
      </c>
      <c r="D78" s="71" t="s">
        <v>257</v>
      </c>
      <c r="E78" s="89">
        <v>35.56</v>
      </c>
      <c r="F78" s="88">
        <v>9.420106000000001E-3</v>
      </c>
      <c r="G78" s="88">
        <v>0.21404610000000002</v>
      </c>
      <c r="H78" s="89">
        <v>27.666666030883789</v>
      </c>
      <c r="I78" s="90">
        <v>-0.2219722713474751</v>
      </c>
      <c r="J78" s="91">
        <v>189.40899999999999</v>
      </c>
      <c r="K78" s="76">
        <v>0.77756072837087986</v>
      </c>
      <c r="L78" s="77">
        <v>1.059175</v>
      </c>
      <c r="M78" s="78">
        <v>0.66505579999999997</v>
      </c>
      <c r="N78" s="79">
        <v>93903.39</v>
      </c>
      <c r="O78" s="78">
        <v>1.9550955003157316E-2</v>
      </c>
      <c r="P78" s="78">
        <v>5.1369999999999999E-2</v>
      </c>
      <c r="Q78" s="80">
        <v>3.5670224733773184</v>
      </c>
      <c r="R78" s="80">
        <v>70.97804391217565</v>
      </c>
      <c r="S78" s="80">
        <v>25.776523217722147</v>
      </c>
      <c r="T78" s="79">
        <v>788.15899999999999</v>
      </c>
      <c r="U78" s="79">
        <v>200.76999999999998</v>
      </c>
      <c r="V78" s="81">
        <v>0.25473286481534813</v>
      </c>
      <c r="W78" s="82">
        <v>0.22812399999999999</v>
      </c>
      <c r="X78" s="81">
        <v>5.4822362893781583E-2</v>
      </c>
      <c r="Y78" s="82">
        <v>-641.923</v>
      </c>
      <c r="Z78" s="87">
        <v>-3.197305374308911</v>
      </c>
      <c r="AA78" s="82">
        <v>1789.8439999999998</v>
      </c>
      <c r="AB78" s="78">
        <v>0.11869011591777891</v>
      </c>
      <c r="AC78" s="78">
        <v>3.1625487421575362E-3</v>
      </c>
      <c r="AD78" s="78">
        <v>0.514456219775697</v>
      </c>
      <c r="AE78" s="78">
        <v>2.730964278737107E-2</v>
      </c>
    </row>
    <row r="79" spans="1:31" x14ac:dyDescent="0.3">
      <c r="A79" s="47" t="s">
        <v>510</v>
      </c>
      <c r="B79" s="70" t="s">
        <v>33</v>
      </c>
      <c r="C79" s="75" t="s">
        <v>374</v>
      </c>
      <c r="D79" s="71" t="s">
        <v>34</v>
      </c>
      <c r="E79" s="89">
        <v>49.11</v>
      </c>
      <c r="F79" s="88">
        <v>4.1396430000000005E-2</v>
      </c>
      <c r="G79" s="88">
        <v>0.1552743</v>
      </c>
      <c r="H79" s="89">
        <v>49.234897613525391</v>
      </c>
      <c r="I79" s="90">
        <v>2.5432216152594389E-3</v>
      </c>
      <c r="J79" s="91">
        <v>758.46699999999998</v>
      </c>
      <c r="K79" s="76">
        <v>0.78429911914427397</v>
      </c>
      <c r="L79" s="77">
        <v>1.184971</v>
      </c>
      <c r="M79" s="78">
        <v>0.63684790000000002</v>
      </c>
      <c r="N79" s="79">
        <v>332609.8</v>
      </c>
      <c r="O79" s="78">
        <v>5.5185395005589506E-2</v>
      </c>
      <c r="P79" s="78">
        <v>4.7300000000000007E-3</v>
      </c>
      <c r="Q79" s="80">
        <v>6.7552244715948238</v>
      </c>
      <c r="R79" s="80">
        <v>35.280172413793103</v>
      </c>
      <c r="S79" s="80">
        <v>16.658209901128245</v>
      </c>
      <c r="T79" s="79">
        <v>9731.377146484374</v>
      </c>
      <c r="U79" s="79">
        <v>2242.1439907226563</v>
      </c>
      <c r="V79" s="81">
        <v>0.23040356539183862</v>
      </c>
      <c r="W79" s="82">
        <v>0.95992206942569069</v>
      </c>
      <c r="X79" s="81">
        <v>7.4816667905438519E-2</v>
      </c>
      <c r="Y79" s="82">
        <v>7191.2519999999995</v>
      </c>
      <c r="Z79" s="87">
        <v>3.2073105160753821</v>
      </c>
      <c r="AA79" s="82">
        <v>5447.5320000000002</v>
      </c>
      <c r="AB79" s="78">
        <v>0.11560857512365744</v>
      </c>
      <c r="AC79" s="78">
        <v>7.5129336578689167E-3</v>
      </c>
      <c r="AD79" s="78">
        <v>0.34900556156452872</v>
      </c>
      <c r="AE79" s="78">
        <v>0.14208695735790619</v>
      </c>
    </row>
    <row r="80" spans="1:31" x14ac:dyDescent="0.3">
      <c r="A80" s="47" t="s">
        <v>511</v>
      </c>
      <c r="B80" s="70" t="s">
        <v>428</v>
      </c>
      <c r="C80" s="75" t="s">
        <v>156</v>
      </c>
      <c r="D80" s="71" t="s">
        <v>429</v>
      </c>
      <c r="E80" s="89">
        <v>30.96</v>
      </c>
      <c r="F80" s="88">
        <v>-3.7653159999999998E-2</v>
      </c>
      <c r="G80" s="88">
        <v>0.35228470000000001</v>
      </c>
      <c r="H80" s="89">
        <v>35.733333587646484</v>
      </c>
      <c r="I80" s="90">
        <v>0.15417744146144963</v>
      </c>
      <c r="J80" s="91">
        <v>102.15900000000001</v>
      </c>
      <c r="K80" s="76">
        <v>0.49770455858025231</v>
      </c>
      <c r="L80" s="77">
        <v>1.1897960000000001</v>
      </c>
      <c r="M80" s="78">
        <v>0.58975639999999996</v>
      </c>
      <c r="N80" s="79">
        <v>15181.34</v>
      </c>
      <c r="O80" s="78">
        <v>2.6760920444488152E-2</v>
      </c>
      <c r="P80" s="78">
        <v>5.28E-3</v>
      </c>
      <c r="Q80" s="80">
        <v>1.0592835299900734</v>
      </c>
      <c r="R80" s="80">
        <v>30.502463054187189</v>
      </c>
      <c r="S80" s="80">
        <v>26.485517968955225</v>
      </c>
      <c r="T80" s="79">
        <v>136.18100213623046</v>
      </c>
      <c r="U80" s="79">
        <v>196.24299794006347</v>
      </c>
      <c r="V80" s="81">
        <v>1.4410453357051169</v>
      </c>
      <c r="W80" s="82">
        <v>1.0898659901323318</v>
      </c>
      <c r="X80" s="81">
        <v>0.81758555113692599</v>
      </c>
      <c r="Y80" s="82">
        <v>383.74599999999998</v>
      </c>
      <c r="Z80" s="87">
        <v>1.9554634001117515</v>
      </c>
      <c r="AA80" s="82">
        <v>2954.223</v>
      </c>
      <c r="AB80" s="78">
        <v>0.10867192396286721</v>
      </c>
      <c r="AC80" s="78">
        <v>6.839217622920832E-3</v>
      </c>
      <c r="AD80" s="78">
        <v>0.23750027715571714</v>
      </c>
      <c r="AE80" s="78">
        <v>3.8170637953666028E-2</v>
      </c>
    </row>
    <row r="81" spans="1:31" x14ac:dyDescent="0.3">
      <c r="A81" s="47" t="s">
        <v>512</v>
      </c>
      <c r="B81" s="70" t="s">
        <v>287</v>
      </c>
      <c r="C81" s="75" t="s">
        <v>370</v>
      </c>
      <c r="D81" s="71" t="s">
        <v>288</v>
      </c>
      <c r="E81" s="89">
        <v>32.36</v>
      </c>
      <c r="F81" s="88">
        <v>0.2496189</v>
      </c>
      <c r="G81" s="88">
        <v>0.89820290000000003</v>
      </c>
      <c r="H81" s="89">
        <v>39.417648315429688</v>
      </c>
      <c r="I81" s="90">
        <v>0.21809790838781473</v>
      </c>
      <c r="J81" s="91">
        <v>1213.96</v>
      </c>
      <c r="K81" s="76">
        <v>0.73731012553955655</v>
      </c>
      <c r="L81" s="77">
        <v>1.022348</v>
      </c>
      <c r="M81" s="78">
        <v>0.5571912</v>
      </c>
      <c r="N81" s="79">
        <v>374965.2</v>
      </c>
      <c r="O81" s="78">
        <v>2.5527207521241473E-2</v>
      </c>
      <c r="P81" s="78">
        <v>2.9700000000000004E-3</v>
      </c>
      <c r="Q81" s="80">
        <v>9.7085521464208515</v>
      </c>
      <c r="R81" s="80">
        <v>48.588588588588586</v>
      </c>
      <c r="S81" s="80">
        <v>15.058288542579596</v>
      </c>
      <c r="T81" s="79">
        <v>19722.278279296876</v>
      </c>
      <c r="U81" s="79">
        <v>3311.7869907226564</v>
      </c>
      <c r="V81" s="81">
        <v>0.16792111660847764</v>
      </c>
      <c r="W81" s="82">
        <v>0.36499454331265568</v>
      </c>
      <c r="X81" s="81">
        <v>2.2466409282185029E-2</v>
      </c>
      <c r="Y81" s="82">
        <v>7028.4240000000009</v>
      </c>
      <c r="Z81" s="87">
        <v>2.1222451865680974</v>
      </c>
      <c r="AA81" s="82">
        <v>7379.8729999999996</v>
      </c>
      <c r="AB81" s="78">
        <v>0.10679965390238616</v>
      </c>
      <c r="AC81" s="78">
        <v>5.6283578405568859E-3</v>
      </c>
      <c r="AD81" s="78">
        <v>0.41599365957724843</v>
      </c>
      <c r="AE81" s="78">
        <v>0.1155163408607081</v>
      </c>
    </row>
    <row r="82" spans="1:31" x14ac:dyDescent="0.3">
      <c r="A82" s="47" t="s">
        <v>513</v>
      </c>
      <c r="B82" s="70" t="s">
        <v>278</v>
      </c>
      <c r="C82" s="75" t="s">
        <v>404</v>
      </c>
      <c r="D82" s="71" t="s">
        <v>279</v>
      </c>
      <c r="E82" s="89">
        <v>42.69</v>
      </c>
      <c r="F82" s="88">
        <v>-0.23692750000000001</v>
      </c>
      <c r="G82" s="88">
        <v>-0.1153361</v>
      </c>
      <c r="H82" s="89">
        <v>47.758331298828125</v>
      </c>
      <c r="I82" s="90">
        <v>0.11872408758088837</v>
      </c>
      <c r="J82" s="91">
        <v>795.64800000000002</v>
      </c>
      <c r="K82" s="76">
        <v>0.99600074404761907</v>
      </c>
      <c r="L82" s="77">
        <v>1.0247759999999999</v>
      </c>
      <c r="M82" s="78">
        <v>0.53497210000000006</v>
      </c>
      <c r="N82" s="79">
        <v>350760.3</v>
      </c>
      <c r="O82" s="78">
        <v>1.3268405206027767E-2</v>
      </c>
      <c r="P82" s="78">
        <v>3.96E-3</v>
      </c>
      <c r="Q82" s="80">
        <v>7.2155122999735664</v>
      </c>
      <c r="R82" s="80">
        <v>29.239726027397261</v>
      </c>
      <c r="S82" s="80">
        <v>15.17990699582794</v>
      </c>
      <c r="T82" s="79">
        <v>9560.0808242187504</v>
      </c>
      <c r="U82" s="79">
        <v>2177.1290012207032</v>
      </c>
      <c r="V82" s="81">
        <v>0.22773123378887522</v>
      </c>
      <c r="W82" s="82">
        <v>1.2021910009431838</v>
      </c>
      <c r="X82" s="81">
        <v>0.100053637945745</v>
      </c>
      <c r="Y82" s="82">
        <v>2236.1619999999998</v>
      </c>
      <c r="Z82" s="87">
        <v>1.0271150670200053</v>
      </c>
      <c r="AA82" s="82">
        <v>4704.6139999999996</v>
      </c>
      <c r="AB82" s="78">
        <v>0.11125775687867938</v>
      </c>
      <c r="AC82" s="78">
        <v>7.4937691814755914E-3</v>
      </c>
      <c r="AD82" s="78">
        <v>0.49999954507944283</v>
      </c>
      <c r="AE82" s="78">
        <v>0.21669865341556066</v>
      </c>
    </row>
    <row r="83" spans="1:31" x14ac:dyDescent="0.3">
      <c r="A83" s="47" t="s">
        <v>514</v>
      </c>
      <c r="B83" s="70" t="s">
        <v>395</v>
      </c>
      <c r="C83" s="75" t="s">
        <v>317</v>
      </c>
      <c r="D83" s="71" t="s">
        <v>32</v>
      </c>
      <c r="E83" s="89">
        <v>36.1</v>
      </c>
      <c r="F83" s="88">
        <v>-4.7698109999999995E-2</v>
      </c>
      <c r="G83" s="88">
        <v>8.513496999999999E-2</v>
      </c>
      <c r="H83" s="89">
        <v>40.311111450195313</v>
      </c>
      <c r="I83" s="90">
        <v>0.11665128670901148</v>
      </c>
      <c r="J83" s="91">
        <v>339</v>
      </c>
      <c r="K83" s="76">
        <v>0.36379941002949856</v>
      </c>
      <c r="L83" s="77">
        <v>0.754467</v>
      </c>
      <c r="M83" s="78">
        <v>0.46418170000000003</v>
      </c>
      <c r="N83" s="79">
        <v>39721.980000000003</v>
      </c>
      <c r="O83" s="78">
        <v>3.8018122405293196E-2</v>
      </c>
      <c r="P83" s="78">
        <v>6.0500000000000007E-3</v>
      </c>
      <c r="Q83" s="80">
        <v>1.9630859622684418</v>
      </c>
      <c r="R83" s="80">
        <v>14.585858585858587</v>
      </c>
      <c r="S83" s="80">
        <v>11.187284518177592</v>
      </c>
      <c r="T83" s="79">
        <v>6766.2889443359372</v>
      </c>
      <c r="U83" s="79">
        <v>934.07301440429683</v>
      </c>
      <c r="V83" s="81">
        <v>0.13804805294137043</v>
      </c>
      <c r="W83" s="82">
        <v>2.0316470172367094</v>
      </c>
      <c r="X83" s="81">
        <v>0.10178819505185029</v>
      </c>
      <c r="Y83" s="82">
        <v>713.10500000000002</v>
      </c>
      <c r="Z83" s="87">
        <v>0.76343603658733394</v>
      </c>
      <c r="AA83" s="82">
        <v>6034.9529999999986</v>
      </c>
      <c r="AB83" s="78">
        <v>0.10143071162331715</v>
      </c>
      <c r="AC83" s="78">
        <v>6.9456359686283524E-3</v>
      </c>
      <c r="AD83" s="78">
        <v>0.1526350191422271</v>
      </c>
      <c r="AE83" s="78">
        <v>0.115711873040528</v>
      </c>
    </row>
    <row r="84" spans="1:31" x14ac:dyDescent="0.3">
      <c r="A84" s="47" t="s">
        <v>515</v>
      </c>
      <c r="B84" s="70" t="s">
        <v>289</v>
      </c>
      <c r="C84" s="75" t="s">
        <v>370</v>
      </c>
      <c r="D84" s="71" t="s">
        <v>290</v>
      </c>
      <c r="E84" s="89">
        <v>91.98</v>
      </c>
      <c r="F84" s="88">
        <v>0.93195240000000001</v>
      </c>
      <c r="G84" s="88">
        <v>1.6448759999999998</v>
      </c>
      <c r="H84" s="89">
        <v>81.033332824707031</v>
      </c>
      <c r="I84" s="90">
        <v>-0.11901138481510076</v>
      </c>
      <c r="J84" s="91">
        <v>1624.732</v>
      </c>
      <c r="K84" s="76">
        <v>0.41350019572458718</v>
      </c>
      <c r="L84" s="77">
        <v>1.0475270000000001</v>
      </c>
      <c r="M84" s="78">
        <v>0.63584099999999999</v>
      </c>
      <c r="N84" s="79">
        <v>959668.9</v>
      </c>
      <c r="O84" s="78">
        <v>2.5505420294212648E-2</v>
      </c>
      <c r="P84" s="78">
        <v>4.4000000000000003E-3</v>
      </c>
      <c r="Q84" s="80">
        <v>20.027454139124004</v>
      </c>
      <c r="R84" s="80">
        <v>177.9110251450677</v>
      </c>
      <c r="S84" s="80">
        <v>72.372548117930634</v>
      </c>
      <c r="T84" s="79">
        <v>22052.218144531249</v>
      </c>
      <c r="U84" s="79">
        <v>1420.1009975585937</v>
      </c>
      <c r="V84" s="81">
        <v>6.4397195250436329E-2</v>
      </c>
      <c r="W84" s="82">
        <v>0.2217560010178089</v>
      </c>
      <c r="X84" s="81">
        <v>1.6338223605638344E-2</v>
      </c>
      <c r="Y84" s="82">
        <v>-1624.9670000000006</v>
      </c>
      <c r="Z84" s="87">
        <v>-1.1442615720949481</v>
      </c>
      <c r="AA84" s="82">
        <v>7564.9369999999999</v>
      </c>
      <c r="AB84" s="78">
        <v>0.11981446693307488</v>
      </c>
      <c r="AC84" s="78">
        <v>2.2131086989935905E-3</v>
      </c>
      <c r="AD84" s="78">
        <v>0.49999999999999994</v>
      </c>
      <c r="AE84" s="78">
        <v>6.9989841602057776E-2</v>
      </c>
    </row>
    <row r="85" spans="1:31" x14ac:dyDescent="0.3">
      <c r="A85" s="47" t="s">
        <v>516</v>
      </c>
      <c r="B85" s="70" t="s">
        <v>176</v>
      </c>
      <c r="C85" s="75" t="s">
        <v>365</v>
      </c>
      <c r="D85" s="71" t="s">
        <v>177</v>
      </c>
      <c r="E85" s="89">
        <v>2.79</v>
      </c>
      <c r="F85" s="88">
        <v>-0.36664659999999999</v>
      </c>
      <c r="G85" s="88">
        <v>-0.1590413</v>
      </c>
      <c r="H85" s="89">
        <v>3.25</v>
      </c>
      <c r="I85" s="90">
        <v>0.16487455197132617</v>
      </c>
      <c r="J85" s="91">
        <v>605.26700000000005</v>
      </c>
      <c r="K85" s="76">
        <v>0.81480074083007992</v>
      </c>
      <c r="L85" s="77">
        <v>1.2159930000000001</v>
      </c>
      <c r="M85" s="78">
        <v>0.59669729999999999</v>
      </c>
      <c r="N85" s="79">
        <v>35747.15</v>
      </c>
      <c r="O85" s="78">
        <v>7.4905570470343005E-2</v>
      </c>
      <c r="P85" s="78">
        <v>1.4300000000000002E-2</v>
      </c>
      <c r="Q85" s="80">
        <v>1.060851445452212</v>
      </c>
      <c r="R85" s="80">
        <v>15</v>
      </c>
      <c r="S85" s="80">
        <v>12.086521912501635</v>
      </c>
      <c r="T85" s="79">
        <v>3992.0028745117188</v>
      </c>
      <c r="U85" s="79">
        <v>334.93900271606446</v>
      </c>
      <c r="V85" s="81">
        <v>8.3902495375089745E-2</v>
      </c>
      <c r="W85" s="82">
        <v>0.11703999848598241</v>
      </c>
      <c r="X85" s="81">
        <v>1.7745590619666067E-2</v>
      </c>
      <c r="Y85" s="82">
        <v>576.94200000000001</v>
      </c>
      <c r="Z85" s="87">
        <v>1.7225285658627434</v>
      </c>
      <c r="AA85" s="82">
        <v>2358.4119999999998</v>
      </c>
      <c r="AB85" s="78">
        <v>0.10606168041316824</v>
      </c>
      <c r="AC85" s="78">
        <v>3.6917562766741678E-2</v>
      </c>
      <c r="AD85" s="78" t="s">
        <v>450</v>
      </c>
      <c r="AE85" s="78">
        <v>4.7420043976350704E-2</v>
      </c>
    </row>
    <row r="86" spans="1:31" x14ac:dyDescent="0.3">
      <c r="A86" s="47" t="s">
        <v>517</v>
      </c>
      <c r="B86" s="70" t="s">
        <v>25</v>
      </c>
      <c r="C86" s="75" t="s">
        <v>317</v>
      </c>
      <c r="D86" s="71" t="s">
        <v>26</v>
      </c>
      <c r="E86" s="89">
        <v>17.87</v>
      </c>
      <c r="F86" s="88">
        <v>0.79417680000000002</v>
      </c>
      <c r="G86" s="88">
        <v>1.3298570000000001</v>
      </c>
      <c r="H86" s="89">
        <v>18.846153259277344</v>
      </c>
      <c r="I86" s="90">
        <v>5.4625252337847874E-2</v>
      </c>
      <c r="J86" s="91">
        <v>711.37</v>
      </c>
      <c r="K86" s="76">
        <v>0.518499515020313</v>
      </c>
      <c r="L86" s="77">
        <v>0.90964840000000002</v>
      </c>
      <c r="M86" s="78">
        <v>0.6631798000000001</v>
      </c>
      <c r="N86" s="79">
        <v>200565.9</v>
      </c>
      <c r="O86" s="78">
        <v>0.12187214141441523</v>
      </c>
      <c r="P86" s="78">
        <v>1.1990000000000001E-2</v>
      </c>
      <c r="Q86" s="80">
        <v>33.890203637345252</v>
      </c>
      <c r="R86" s="80">
        <v>8.0098610488570152</v>
      </c>
      <c r="S86" s="80">
        <v>5.424327087312883</v>
      </c>
      <c r="T86" s="79">
        <v>59344.509445312498</v>
      </c>
      <c r="U86" s="79">
        <v>8011.1090234375006</v>
      </c>
      <c r="V86" s="81">
        <v>0.13499326388096519</v>
      </c>
      <c r="W86" s="82">
        <v>2.2833870032994747</v>
      </c>
      <c r="X86" s="81">
        <v>2.7371243400941957E-2</v>
      </c>
      <c r="Y86" s="82">
        <v>13830</v>
      </c>
      <c r="Z86" s="87">
        <v>1.7263527383710053</v>
      </c>
      <c r="AA86" s="82">
        <v>1776.3409999999997</v>
      </c>
      <c r="AB86" s="78">
        <v>0.10118155723825946</v>
      </c>
      <c r="AC86" s="78" t="s">
        <v>450</v>
      </c>
      <c r="AD86" s="78">
        <v>0</v>
      </c>
      <c r="AE86" s="78">
        <v>2.6238875997254918</v>
      </c>
    </row>
    <row r="87" spans="1:31" x14ac:dyDescent="0.3">
      <c r="A87" s="47" t="s">
        <v>518</v>
      </c>
      <c r="B87" s="70" t="s">
        <v>43</v>
      </c>
      <c r="C87" s="75" t="s">
        <v>365</v>
      </c>
      <c r="D87" s="71" t="s">
        <v>44</v>
      </c>
      <c r="E87" s="89">
        <v>17.22</v>
      </c>
      <c r="F87" s="88">
        <v>-0.40016699999999999</v>
      </c>
      <c r="G87" s="88">
        <v>-0.22706999999999999</v>
      </c>
      <c r="H87" s="89">
        <v>18.666666030883789</v>
      </c>
      <c r="I87" s="90">
        <v>8.4010803187211991E-2</v>
      </c>
      <c r="J87" s="91">
        <v>128.309</v>
      </c>
      <c r="K87" s="76">
        <v>0.30000233810566679</v>
      </c>
      <c r="L87" s="77">
        <v>1.0725340000000001</v>
      </c>
      <c r="M87" s="78">
        <v>0.41647230000000002</v>
      </c>
      <c r="N87" s="79">
        <v>9639.1859999999997</v>
      </c>
      <c r="O87" s="78">
        <v>0.10610905878990985</v>
      </c>
      <c r="P87" s="78">
        <v>3.4100000000000003E-3</v>
      </c>
      <c r="Q87" s="80">
        <v>1.6993104088760145</v>
      </c>
      <c r="R87" s="80">
        <v>11.328947368421051</v>
      </c>
      <c r="S87" s="80">
        <v>6.4553109795225438</v>
      </c>
      <c r="T87" s="79">
        <v>2175.935982421875</v>
      </c>
      <c r="U87" s="79">
        <v>282.45799694824223</v>
      </c>
      <c r="V87" s="81">
        <v>0.12980988376039396</v>
      </c>
      <c r="W87" s="82">
        <v>0.91544299982833865</v>
      </c>
      <c r="X87" s="81">
        <v>5.398117261438852E-2</v>
      </c>
      <c r="Y87" s="82">
        <v>250.29699999999997</v>
      </c>
      <c r="Z87" s="87">
        <v>0.88613883375326963</v>
      </c>
      <c r="AA87" s="82">
        <v>1296.9540000000002</v>
      </c>
      <c r="AB87" s="78">
        <v>0.11027966465787395</v>
      </c>
      <c r="AC87" s="78">
        <v>3.7077768477551752E-2</v>
      </c>
      <c r="AD87" s="78">
        <v>0.31626208344914913</v>
      </c>
      <c r="AE87" s="78">
        <v>9.1003332839037429E-2</v>
      </c>
    </row>
    <row r="88" spans="1:31" x14ac:dyDescent="0.3">
      <c r="A88" s="47" t="s">
        <v>519</v>
      </c>
      <c r="B88" s="70" t="s">
        <v>366</v>
      </c>
      <c r="C88" s="75" t="s">
        <v>367</v>
      </c>
      <c r="D88" s="71" t="s">
        <v>250</v>
      </c>
      <c r="E88" s="89">
        <v>8.7899999999999991</v>
      </c>
      <c r="F88" s="88">
        <v>-5.0497159999999999E-2</v>
      </c>
      <c r="G88" s="88">
        <v>0.52085579999999998</v>
      </c>
      <c r="H88" s="89">
        <v>9.4750003814697266</v>
      </c>
      <c r="I88" s="90">
        <v>7.792950869962767E-2</v>
      </c>
      <c r="J88" s="91">
        <v>722.13199999999995</v>
      </c>
      <c r="K88" s="76">
        <v>0.97849977566428303</v>
      </c>
      <c r="L88" s="77">
        <v>1.233195</v>
      </c>
      <c r="M88" s="78">
        <v>0.60323400000000005</v>
      </c>
      <c r="N88" s="79">
        <v>123785.3</v>
      </c>
      <c r="O88" s="78">
        <v>4.901080658811275E-2</v>
      </c>
      <c r="P88" s="78">
        <v>5.1699999999999992E-3</v>
      </c>
      <c r="Q88" s="80">
        <v>0.8530746919183384</v>
      </c>
      <c r="R88" s="80">
        <v>10.590361445783131</v>
      </c>
      <c r="S88" s="80" t="s">
        <v>450</v>
      </c>
      <c r="T88" s="79">
        <v>37436.669914062499</v>
      </c>
      <c r="U88" s="79">
        <v>4709.0939814453122</v>
      </c>
      <c r="V88" s="81">
        <v>0.12578827102558113</v>
      </c>
      <c r="W88" s="82">
        <v>0.37024500512266156</v>
      </c>
      <c r="X88" s="81">
        <v>7.1418148743728422E-3</v>
      </c>
      <c r="Y88" s="82">
        <v>9755.2659999999996</v>
      </c>
      <c r="Z88" s="87">
        <v>2.0715802314495155</v>
      </c>
      <c r="AA88" s="82">
        <v>27173.127</v>
      </c>
      <c r="AB88" s="78">
        <v>8.917881993878235E-2</v>
      </c>
      <c r="AC88" s="78">
        <v>9.1012512186417135E-3</v>
      </c>
      <c r="AD88" s="78">
        <v>0.29641200327464695</v>
      </c>
      <c r="AE88" s="78">
        <v>4.549795215531726E-2</v>
      </c>
    </row>
    <row r="89" spans="1:31" x14ac:dyDescent="0.3">
      <c r="A89" s="47" t="s">
        <v>520</v>
      </c>
      <c r="B89" s="70" t="s">
        <v>27</v>
      </c>
      <c r="C89" s="75" t="s">
        <v>317</v>
      </c>
      <c r="D89" s="71" t="s">
        <v>28</v>
      </c>
      <c r="E89" s="89">
        <v>13.18</v>
      </c>
      <c r="F89" s="88">
        <v>2.6479759999999998E-2</v>
      </c>
      <c r="G89" s="88">
        <v>0.60145820000000005</v>
      </c>
      <c r="H89" s="89">
        <v>16.05555534362793</v>
      </c>
      <c r="I89" s="90">
        <v>0.21817567098846213</v>
      </c>
      <c r="J89" s="91">
        <v>486.80900000000003</v>
      </c>
      <c r="K89" s="76">
        <v>0.5407192553958533</v>
      </c>
      <c r="L89" s="77">
        <v>0.69663870000000006</v>
      </c>
      <c r="M89" s="78">
        <v>0.56914259999999994</v>
      </c>
      <c r="N89" s="79">
        <v>108856</v>
      </c>
      <c r="O89" s="78">
        <v>0.10001329650833692</v>
      </c>
      <c r="P89" s="78">
        <v>8.8000000000000005E-3</v>
      </c>
      <c r="Q89" s="80">
        <v>7.5997825353578916</v>
      </c>
      <c r="R89" s="80">
        <v>12.102846648301194</v>
      </c>
      <c r="S89" s="80">
        <v>5.2827130137379479</v>
      </c>
      <c r="T89" s="79">
        <v>17937.119480468751</v>
      </c>
      <c r="U89" s="79">
        <v>2004.8019748535157</v>
      </c>
      <c r="V89" s="81">
        <v>0.11176833476726801</v>
      </c>
      <c r="W89" s="82">
        <v>1.3519940001945496</v>
      </c>
      <c r="X89" s="81">
        <v>3.6692783808312389E-2</v>
      </c>
      <c r="Y89" s="82">
        <v>6054.4860000000008</v>
      </c>
      <c r="Z89" s="87">
        <v>3.0199920370900384</v>
      </c>
      <c r="AA89" s="82">
        <v>-281.66199999999998</v>
      </c>
      <c r="AB89" s="78">
        <v>9.5968842194151888E-2</v>
      </c>
      <c r="AC89" s="78" t="s">
        <v>450</v>
      </c>
      <c r="AD89" s="78" t="s">
        <v>450</v>
      </c>
      <c r="AE89" s="78" t="s">
        <v>450</v>
      </c>
    </row>
    <row r="90" spans="1:31" x14ac:dyDescent="0.3">
      <c r="A90" s="47" t="s">
        <v>521</v>
      </c>
      <c r="B90" s="70" t="s">
        <v>37</v>
      </c>
      <c r="C90" s="75" t="s">
        <v>374</v>
      </c>
      <c r="D90" s="71" t="s">
        <v>38</v>
      </c>
      <c r="E90" s="89">
        <v>16.420000000000002</v>
      </c>
      <c r="F90" s="88">
        <v>-0.13548289999999999</v>
      </c>
      <c r="G90" s="88">
        <v>0.11367139999999999</v>
      </c>
      <c r="H90" s="89">
        <v>18.542856216430664</v>
      </c>
      <c r="I90" s="90">
        <v>0.12928478784595998</v>
      </c>
      <c r="J90" s="91">
        <v>298.92099999999999</v>
      </c>
      <c r="K90" s="76">
        <v>0.44479979660177776</v>
      </c>
      <c r="L90" s="77">
        <v>1.388706</v>
      </c>
      <c r="M90" s="78">
        <v>0.66047349999999994</v>
      </c>
      <c r="N90" s="79">
        <v>49469.09</v>
      </c>
      <c r="O90" s="78">
        <v>3.1595870938628152E-2</v>
      </c>
      <c r="P90" s="78">
        <v>3.0800000000000007E-3</v>
      </c>
      <c r="Q90" s="80">
        <v>2.2429577519080715</v>
      </c>
      <c r="R90" s="80">
        <v>18.325892857142858</v>
      </c>
      <c r="S90" s="80">
        <v>7.3608364862153266</v>
      </c>
      <c r="T90" s="79">
        <v>4126.3220468750005</v>
      </c>
      <c r="U90" s="79">
        <v>572.81899728393557</v>
      </c>
      <c r="V90" s="81">
        <v>0.13882071994786502</v>
      </c>
      <c r="W90" s="82">
        <v>1.9537012718200686E-2</v>
      </c>
      <c r="X90" s="81">
        <v>1.4153096419510223E-3</v>
      </c>
      <c r="Y90" s="82">
        <v>2097.08</v>
      </c>
      <c r="Z90" s="87">
        <v>3.6609819331123141</v>
      </c>
      <c r="AA90" s="82">
        <v>2300.9989999999998</v>
      </c>
      <c r="AB90" s="78">
        <v>9.9240172814551539E-2</v>
      </c>
      <c r="AC90" s="78">
        <v>1.7913308416591927E-2</v>
      </c>
      <c r="AD90" s="78">
        <v>0.47187410837741145</v>
      </c>
      <c r="AE90" s="78">
        <v>1.6795976510934556E-2</v>
      </c>
    </row>
    <row r="91" spans="1:31" x14ac:dyDescent="0.3">
      <c r="A91" s="47" t="s">
        <v>522</v>
      </c>
      <c r="B91" s="70" t="s">
        <v>396</v>
      </c>
      <c r="C91" s="75" t="s">
        <v>156</v>
      </c>
      <c r="D91" s="71" t="s">
        <v>101</v>
      </c>
      <c r="E91" s="89">
        <v>18.18</v>
      </c>
      <c r="F91" s="88">
        <v>-0.15638050000000001</v>
      </c>
      <c r="G91" s="88">
        <v>3.4796130000000002E-2</v>
      </c>
      <c r="H91" s="89">
        <v>21.327272415161133</v>
      </c>
      <c r="I91" s="90">
        <v>0.17311729456331859</v>
      </c>
      <c r="J91" s="91">
        <v>481.95400000000001</v>
      </c>
      <c r="K91" s="76">
        <v>0.63169929080368659</v>
      </c>
      <c r="L91" s="77">
        <v>1.168785</v>
      </c>
      <c r="M91" s="78">
        <v>0.61506729999999998</v>
      </c>
      <c r="N91" s="79">
        <v>87421.91</v>
      </c>
      <c r="O91" s="78">
        <v>8.9377566102808337E-2</v>
      </c>
      <c r="P91" s="78">
        <v>3.8500000000000001E-3</v>
      </c>
      <c r="Q91" s="80">
        <v>1.603241911962314</v>
      </c>
      <c r="R91" s="80">
        <v>12.503438789546079</v>
      </c>
      <c r="S91" s="80">
        <v>11.566277388023783</v>
      </c>
      <c r="T91" s="79">
        <v>6153.021942382813</v>
      </c>
      <c r="U91" s="79">
        <v>790.91999206542971</v>
      </c>
      <c r="V91" s="81">
        <v>0.12854171486330485</v>
      </c>
      <c r="W91" s="82">
        <v>1.146201988658905</v>
      </c>
      <c r="X91" s="81">
        <v>8.9779727492436928E-2</v>
      </c>
      <c r="Y91" s="82">
        <v>1196.4659999999999</v>
      </c>
      <c r="Z91" s="87">
        <v>1.5127522530762136</v>
      </c>
      <c r="AA91" s="82">
        <v>5108.7890000000007</v>
      </c>
      <c r="AB91" s="78">
        <v>0.10641045391306239</v>
      </c>
      <c r="AC91" s="78">
        <v>4.0717906553228565E-2</v>
      </c>
      <c r="AD91" s="78">
        <v>0.23749972835732241</v>
      </c>
      <c r="AE91" s="78">
        <v>0.10338410118165101</v>
      </c>
    </row>
    <row r="92" spans="1:31" x14ac:dyDescent="0.3">
      <c r="A92" s="47" t="s">
        <v>523</v>
      </c>
      <c r="B92" s="70" t="s">
        <v>245</v>
      </c>
      <c r="C92" s="75" t="s">
        <v>401</v>
      </c>
      <c r="D92" s="71" t="s">
        <v>246</v>
      </c>
      <c r="E92" s="89">
        <v>21.5</v>
      </c>
      <c r="F92" s="88">
        <v>-0.34753189999999995</v>
      </c>
      <c r="G92" s="88">
        <v>-0.17016369999999997</v>
      </c>
      <c r="H92" s="89">
        <v>26.678571701049805</v>
      </c>
      <c r="I92" s="90">
        <v>0.24086380004882813</v>
      </c>
      <c r="J92" s="91">
        <v>565.18600000000004</v>
      </c>
      <c r="K92" s="76">
        <v>0.48979981811297513</v>
      </c>
      <c r="L92" s="77">
        <v>1.0618129999999999</v>
      </c>
      <c r="M92" s="78">
        <v>0.55853399999999997</v>
      </c>
      <c r="N92" s="79">
        <v>142099.29999999999</v>
      </c>
      <c r="O92" s="78">
        <v>5.2366198505931487E-2</v>
      </c>
      <c r="P92" s="78">
        <v>6.2699999999999995E-3</v>
      </c>
      <c r="Q92" s="80">
        <v>2.1848306977925085</v>
      </c>
      <c r="R92" s="80">
        <v>24.88425925925926</v>
      </c>
      <c r="S92" s="80">
        <v>16.533252230599977</v>
      </c>
      <c r="T92" s="79">
        <v>1322.2379953613281</v>
      </c>
      <c r="U92" s="79">
        <v>1005.1239962158203</v>
      </c>
      <c r="V92" s="81">
        <v>0.76016874400977252</v>
      </c>
      <c r="W92" s="82">
        <v>0.85810199280166621</v>
      </c>
      <c r="X92" s="81">
        <v>0.36679269133471698</v>
      </c>
      <c r="Y92" s="82">
        <v>3071.712</v>
      </c>
      <c r="Z92" s="87">
        <v>3.0560527970326579</v>
      </c>
      <c r="AA92" s="82">
        <v>5591.0009999999993</v>
      </c>
      <c r="AB92" s="78">
        <v>0.11058374169849422</v>
      </c>
      <c r="AC92" s="78">
        <v>1.325854589772779E-2</v>
      </c>
      <c r="AD92" s="78">
        <v>0.59448235448982789</v>
      </c>
      <c r="AE92" s="78">
        <v>9.0226603421924553E-2</v>
      </c>
    </row>
    <row r="93" spans="1:31" x14ac:dyDescent="0.3">
      <c r="A93" s="47" t="s">
        <v>524</v>
      </c>
      <c r="B93" s="70" t="s">
        <v>155</v>
      </c>
      <c r="C93" s="75" t="s">
        <v>404</v>
      </c>
      <c r="D93" s="71" t="s">
        <v>436</v>
      </c>
      <c r="E93" s="89">
        <v>49.23</v>
      </c>
      <c r="F93" s="88">
        <v>0.27317930000000001</v>
      </c>
      <c r="G93" s="88">
        <v>0.50299349999999998</v>
      </c>
      <c r="H93" s="89">
        <v>46.823829650878906</v>
      </c>
      <c r="I93" s="90">
        <v>-4.8876098905567544E-2</v>
      </c>
      <c r="J93" s="91">
        <v>1252.116</v>
      </c>
      <c r="K93" s="76">
        <v>0.6403176702478045</v>
      </c>
      <c r="L93" s="77">
        <v>1.0934649999999999</v>
      </c>
      <c r="M93" s="78">
        <v>0.63414650000000006</v>
      </c>
      <c r="N93" s="79">
        <v>303955.40000000002</v>
      </c>
      <c r="O93" s="78">
        <v>2.9606100140691888E-2</v>
      </c>
      <c r="P93" s="78">
        <v>2.0900000000000003E-3</v>
      </c>
      <c r="Q93" s="80">
        <v>2.649108621066175</v>
      </c>
      <c r="R93" s="80">
        <v>78.019017432646592</v>
      </c>
      <c r="S93" s="80">
        <v>18.478306289566106</v>
      </c>
      <c r="T93" s="79">
        <v>22631.0051953125</v>
      </c>
      <c r="U93" s="79">
        <v>2237.373</v>
      </c>
      <c r="V93" s="81">
        <v>9.8863173804733209E-2</v>
      </c>
      <c r="W93" s="82">
        <v>-0.92453241820874543</v>
      </c>
      <c r="X93" s="81">
        <v>-5.1152028969426278E-2</v>
      </c>
      <c r="Y93" s="82">
        <v>7764.5119999999979</v>
      </c>
      <c r="Z93" s="87">
        <v>3.4703699383160509</v>
      </c>
      <c r="AA93" s="82">
        <v>3362.3449999999998</v>
      </c>
      <c r="AB93" s="78">
        <v>0.11315996628520335</v>
      </c>
      <c r="AC93" s="78">
        <v>2.5966951766199105E-3</v>
      </c>
      <c r="AD93" s="78" t="s">
        <v>450</v>
      </c>
      <c r="AE93" s="78">
        <v>-8.6586015341791361E-2</v>
      </c>
    </row>
    <row r="94" spans="1:31" x14ac:dyDescent="0.3">
      <c r="A94" s="47" t="s">
        <v>525</v>
      </c>
      <c r="B94" s="70" t="s">
        <v>207</v>
      </c>
      <c r="C94" s="75" t="s">
        <v>390</v>
      </c>
      <c r="D94" s="71" t="s">
        <v>208</v>
      </c>
      <c r="E94" s="89">
        <v>12.81</v>
      </c>
      <c r="F94" s="88">
        <v>-0.22308350000000002</v>
      </c>
      <c r="G94" s="88">
        <v>-0.20793990000000001</v>
      </c>
      <c r="H94" s="89">
        <v>16.280000686645508</v>
      </c>
      <c r="I94" s="90">
        <v>0.27088217694344308</v>
      </c>
      <c r="J94" s="91">
        <v>531.29499999999996</v>
      </c>
      <c r="K94" s="76">
        <v>0.49819968190929709</v>
      </c>
      <c r="L94" s="77">
        <v>0.59342019999999995</v>
      </c>
      <c r="M94" s="78">
        <v>0.36652769999999996</v>
      </c>
      <c r="N94" s="79">
        <v>27334.11</v>
      </c>
      <c r="O94" s="78">
        <v>4.0340548035256212E-2</v>
      </c>
      <c r="P94" s="78">
        <v>1.243E-2</v>
      </c>
      <c r="Q94" s="80">
        <v>5.5807002969998463</v>
      </c>
      <c r="R94" s="80">
        <v>21.711864406779664</v>
      </c>
      <c r="S94" s="80">
        <v>13.233852106714362</v>
      </c>
      <c r="T94" s="79">
        <v>1795.8390119628907</v>
      </c>
      <c r="U94" s="79">
        <v>470.39499829101567</v>
      </c>
      <c r="V94" s="81">
        <v>0.26193606172797407</v>
      </c>
      <c r="W94" s="82">
        <v>0.59780699318552011</v>
      </c>
      <c r="X94" s="81">
        <v>0.17685987682010776</v>
      </c>
      <c r="Y94" s="82">
        <v>-516.20399999999995</v>
      </c>
      <c r="Z94" s="87">
        <v>-1.0973841173384331</v>
      </c>
      <c r="AA94" s="82">
        <v>1116.4929999999999</v>
      </c>
      <c r="AB94" s="78">
        <v>9.9841211125767396E-2</v>
      </c>
      <c r="AC94" s="78">
        <v>3.2640783047880817E-2</v>
      </c>
      <c r="AD94" s="78">
        <v>0.7000031605229613</v>
      </c>
      <c r="AE94" s="78">
        <v>0.27738723558327549</v>
      </c>
    </row>
    <row r="95" spans="1:31" x14ac:dyDescent="0.3">
      <c r="A95" s="47" t="s">
        <v>526</v>
      </c>
      <c r="B95" s="70" t="s">
        <v>291</v>
      </c>
      <c r="C95" s="75" t="s">
        <v>370</v>
      </c>
      <c r="D95" s="71" t="s">
        <v>443</v>
      </c>
      <c r="E95" s="89">
        <v>64.349999999999994</v>
      </c>
      <c r="F95" s="88">
        <v>-0.26962469999999999</v>
      </c>
      <c r="G95" s="88">
        <v>-0.3508424</v>
      </c>
      <c r="H95" s="89">
        <v>94.707145690917969</v>
      </c>
      <c r="I95" s="90">
        <v>0.47175051578738114</v>
      </c>
      <c r="J95" s="91">
        <v>268.33600000000001</v>
      </c>
      <c r="K95" s="76">
        <v>0.58784136306719936</v>
      </c>
      <c r="L95" s="77">
        <v>0.52276900000000004</v>
      </c>
      <c r="M95" s="78" t="s">
        <v>527</v>
      </c>
      <c r="N95" s="79">
        <v>129636.2</v>
      </c>
      <c r="O95" s="78">
        <v>2.4946265666702591E-2</v>
      </c>
      <c r="P95" s="78">
        <v>2.4200000000000003E-3</v>
      </c>
      <c r="Q95" s="80">
        <v>1.3714446197162478</v>
      </c>
      <c r="R95" s="80">
        <v>12.238493723849372</v>
      </c>
      <c r="S95" s="80">
        <v>7.692966621831629</v>
      </c>
      <c r="T95" s="79">
        <v>71293</v>
      </c>
      <c r="U95" s="79">
        <v>4396</v>
      </c>
      <c r="V95" s="81">
        <v>6.1661032639950625E-2</v>
      </c>
      <c r="W95" s="82">
        <v>1.5222480184917451</v>
      </c>
      <c r="X95" s="81">
        <v>5.7295098297168159E-3</v>
      </c>
      <c r="Y95" s="82">
        <v>14907</v>
      </c>
      <c r="Z95" s="87">
        <v>3.391037306642402</v>
      </c>
      <c r="AA95" s="82">
        <v>13511</v>
      </c>
      <c r="AB95" s="78">
        <v>8.1892351134749755E-2</v>
      </c>
      <c r="AC95" s="78">
        <v>9.0446635189219433E-3</v>
      </c>
      <c r="AD95" s="78">
        <v>0.35294117647058826</v>
      </c>
      <c r="AE95" s="78">
        <v>3.6747660341718898E-2</v>
      </c>
    </row>
    <row r="96" spans="1:31" x14ac:dyDescent="0.3">
      <c r="A96" s="47" t="s">
        <v>528</v>
      </c>
      <c r="B96" s="70" t="s">
        <v>197</v>
      </c>
      <c r="C96" s="75" t="s">
        <v>373</v>
      </c>
      <c r="D96" s="71" t="s">
        <v>198</v>
      </c>
      <c r="E96" s="89">
        <v>22.15</v>
      </c>
      <c r="F96" s="88">
        <v>-0.2660554</v>
      </c>
      <c r="G96" s="88">
        <v>-8.0643220000000002E-2</v>
      </c>
      <c r="H96" s="89">
        <v>28.207693099975586</v>
      </c>
      <c r="I96" s="90">
        <v>0.2734850158002522</v>
      </c>
      <c r="J96" s="91">
        <v>5602.0429999999997</v>
      </c>
      <c r="K96" s="76">
        <v>0.81519991902953981</v>
      </c>
      <c r="L96" s="77">
        <v>1.200231</v>
      </c>
      <c r="M96" s="78">
        <v>0.60901620000000001</v>
      </c>
      <c r="N96" s="79">
        <v>1461545</v>
      </c>
      <c r="O96" s="78">
        <v>1.4113162761110935E-2</v>
      </c>
      <c r="P96" s="78">
        <v>3.6300000000000004E-3</v>
      </c>
      <c r="Q96" s="80">
        <v>1.1901545231011843</v>
      </c>
      <c r="R96" s="80">
        <v>14.226075786769428</v>
      </c>
      <c r="S96" s="80">
        <v>4.8972467070203809</v>
      </c>
      <c r="T96" s="79">
        <v>285189</v>
      </c>
      <c r="U96" s="79">
        <v>55627</v>
      </c>
      <c r="V96" s="81">
        <v>0.19505310513378846</v>
      </c>
      <c r="W96" s="82">
        <v>-3.3229891315704583</v>
      </c>
      <c r="X96" s="81">
        <v>-6.5274354914075794E-2</v>
      </c>
      <c r="Y96" s="82">
        <v>317635</v>
      </c>
      <c r="Z96" s="87">
        <v>5.7100868283387562</v>
      </c>
      <c r="AA96" s="82">
        <v>299137</v>
      </c>
      <c r="AB96" s="78">
        <v>0.11578359013936343</v>
      </c>
      <c r="AC96" s="78">
        <v>2.8161308297185276E-2</v>
      </c>
      <c r="AD96" s="78">
        <v>0.35322736512379621</v>
      </c>
      <c r="AE96" s="78">
        <v>-0.1244397265664321</v>
      </c>
    </row>
    <row r="97" spans="1:31" x14ac:dyDescent="0.3">
      <c r="A97" s="47" t="s">
        <v>529</v>
      </c>
      <c r="B97" s="70" t="s">
        <v>377</v>
      </c>
      <c r="C97" s="75" t="s">
        <v>373</v>
      </c>
      <c r="D97" s="71" t="s">
        <v>378</v>
      </c>
      <c r="E97" s="89">
        <v>43.07</v>
      </c>
      <c r="F97" s="88">
        <v>0.30278279999999996</v>
      </c>
      <c r="G97" s="88">
        <v>1.77871</v>
      </c>
      <c r="H97" s="89">
        <v>43.900001525878906</v>
      </c>
      <c r="I97" s="90">
        <v>1.9270989688388918E-2</v>
      </c>
      <c r="J97" s="91">
        <v>144.68600000000001</v>
      </c>
      <c r="K97" s="76">
        <v>0.69950789986591655</v>
      </c>
      <c r="L97" s="77">
        <v>1.5573360000000001</v>
      </c>
      <c r="M97" s="78">
        <v>0.94223380000000001</v>
      </c>
      <c r="N97" s="79">
        <v>134224.1</v>
      </c>
      <c r="O97" s="78">
        <v>2.6756691598573249E-2</v>
      </c>
      <c r="P97" s="78">
        <v>1.243E-2</v>
      </c>
      <c r="Q97" s="80">
        <v>2.3901561013944161</v>
      </c>
      <c r="R97" s="80">
        <v>1.3484658735128365</v>
      </c>
      <c r="S97" s="80">
        <v>5.1308907452619188</v>
      </c>
      <c r="T97" s="79">
        <v>1492.4950111083986</v>
      </c>
      <c r="U97" s="79">
        <v>1666.291987182617</v>
      </c>
      <c r="V97" s="81">
        <v>1.1164472743832816</v>
      </c>
      <c r="W97" s="82">
        <v>2.3780780819721223</v>
      </c>
      <c r="X97" s="81">
        <v>0.23053651959123947</v>
      </c>
      <c r="Y97" s="82">
        <v>1572.3600000000001</v>
      </c>
      <c r="Z97" s="87">
        <v>0.94362813486162289</v>
      </c>
      <c r="AA97" s="82">
        <v>2165.1010000000001</v>
      </c>
      <c r="AB97" s="78">
        <v>0.12209080515990496</v>
      </c>
      <c r="AC97" s="78" t="s">
        <v>450</v>
      </c>
      <c r="AD97" s="78">
        <v>0</v>
      </c>
      <c r="AE97" s="78">
        <v>0.24946499649234055</v>
      </c>
    </row>
    <row r="98" spans="1:31" x14ac:dyDescent="0.3">
      <c r="A98" s="47" t="s">
        <v>530</v>
      </c>
      <c r="B98" s="70" t="s">
        <v>225</v>
      </c>
      <c r="C98" s="75" t="s">
        <v>390</v>
      </c>
      <c r="D98" s="71" t="s">
        <v>226</v>
      </c>
      <c r="E98" s="89">
        <v>55.35</v>
      </c>
      <c r="F98" s="88">
        <v>-8.686584E-2</v>
      </c>
      <c r="G98" s="88">
        <v>6.1162729999999998E-2</v>
      </c>
      <c r="H98" s="89">
        <v>58.5</v>
      </c>
      <c r="I98" s="90">
        <v>5.6910569105691033E-2</v>
      </c>
      <c r="J98" s="91">
        <v>323.29300000000001</v>
      </c>
      <c r="K98" s="76">
        <v>0.28970005536773141</v>
      </c>
      <c r="L98" s="77">
        <v>0.72544189999999997</v>
      </c>
      <c r="M98" s="78">
        <v>0.33404380000000006</v>
      </c>
      <c r="N98" s="79">
        <v>47552.31</v>
      </c>
      <c r="O98" s="78">
        <v>5.0213414764355424E-2</v>
      </c>
      <c r="P98" s="78">
        <v>4.7300000000000007E-3</v>
      </c>
      <c r="Q98" s="80">
        <v>2.0977141935515626</v>
      </c>
      <c r="R98" s="80">
        <v>13.509885281913594</v>
      </c>
      <c r="S98" s="80" t="s">
        <v>450</v>
      </c>
      <c r="T98" s="79">
        <v>21117.947890625001</v>
      </c>
      <c r="U98" s="79" t="s">
        <v>450</v>
      </c>
      <c r="V98" s="81" t="s">
        <v>450</v>
      </c>
      <c r="W98" s="82">
        <v>4.904146017799377</v>
      </c>
      <c r="X98" s="81">
        <v>7.5077184901865518E-2</v>
      </c>
      <c r="Y98" s="82">
        <v>6207.3280000000004</v>
      </c>
      <c r="Z98" s="87" t="s">
        <v>450</v>
      </c>
      <c r="AA98" s="82">
        <v>8269.7839999999997</v>
      </c>
      <c r="AB98" s="78">
        <v>8.4126843056351888E-2</v>
      </c>
      <c r="AC98" s="78">
        <v>4.0086653174423587E-2</v>
      </c>
      <c r="AD98" s="78">
        <v>0.50000036255975899</v>
      </c>
      <c r="AE98" s="78">
        <v>0.19524830252349837</v>
      </c>
    </row>
    <row r="99" spans="1:31" x14ac:dyDescent="0.3">
      <c r="A99" s="47" t="s">
        <v>531</v>
      </c>
      <c r="B99" s="70" t="s">
        <v>209</v>
      </c>
      <c r="C99" s="75" t="s">
        <v>390</v>
      </c>
      <c r="D99" s="71" t="s">
        <v>210</v>
      </c>
      <c r="E99" s="89">
        <v>29.83</v>
      </c>
      <c r="F99" s="88">
        <v>-0.19581869999999998</v>
      </c>
      <c r="G99" s="88">
        <v>0.13283899999999998</v>
      </c>
      <c r="H99" s="89">
        <v>34.583332061767578</v>
      </c>
      <c r="I99" s="90">
        <v>0.15934737049170566</v>
      </c>
      <c r="J99" s="91">
        <v>284.01400000000001</v>
      </c>
      <c r="K99" s="76">
        <v>0.86870013450041195</v>
      </c>
      <c r="L99" s="77">
        <v>1.04847</v>
      </c>
      <c r="M99" s="78">
        <v>0.60053139999999994</v>
      </c>
      <c r="N99" s="79">
        <v>120807.6</v>
      </c>
      <c r="O99" s="78">
        <v>2.3510682019917073E-2</v>
      </c>
      <c r="P99" s="78">
        <v>2.8600000000000001E-3</v>
      </c>
      <c r="Q99" s="80">
        <v>5.1551031003779633</v>
      </c>
      <c r="R99" s="80">
        <v>15.321006676938879</v>
      </c>
      <c r="S99" s="80">
        <v>8.5348639070335341</v>
      </c>
      <c r="T99" s="79">
        <v>2025.1369599609375</v>
      </c>
      <c r="U99" s="79">
        <v>975.21600622558594</v>
      </c>
      <c r="V99" s="81">
        <v>0.48155558142813054</v>
      </c>
      <c r="W99" s="82">
        <v>1.359041997836113</v>
      </c>
      <c r="X99" s="81">
        <v>0.19059795046201275</v>
      </c>
      <c r="Y99" s="82">
        <v>935.20299999999997</v>
      </c>
      <c r="Z99" s="87">
        <v>0.95897010921667525</v>
      </c>
      <c r="AA99" s="82">
        <v>1427.068</v>
      </c>
      <c r="AB99" s="78">
        <v>0.11470522434248231</v>
      </c>
      <c r="AC99" s="78">
        <v>0.11718095727627045</v>
      </c>
      <c r="AD99" s="78">
        <v>0.23447382089643443</v>
      </c>
      <c r="AE99" s="78">
        <v>0.19021701047443568</v>
      </c>
    </row>
    <row r="100" spans="1:31" x14ac:dyDescent="0.3">
      <c r="A100" s="47" t="s">
        <v>532</v>
      </c>
      <c r="B100" s="70" t="s">
        <v>420</v>
      </c>
      <c r="C100" s="75" t="s">
        <v>370</v>
      </c>
      <c r="D100" s="71" t="s">
        <v>85</v>
      </c>
      <c r="E100" s="89">
        <v>107.75</v>
      </c>
      <c r="F100" s="88">
        <v>-3.1645720000000002E-2</v>
      </c>
      <c r="G100" s="88">
        <v>0.15879209999999999</v>
      </c>
      <c r="H100" s="89">
        <v>121.41428375244141</v>
      </c>
      <c r="I100" s="90">
        <v>0.1268146983985281</v>
      </c>
      <c r="J100" s="91">
        <v>330.38600000000002</v>
      </c>
      <c r="K100" s="76">
        <v>0.6926988431713208</v>
      </c>
      <c r="L100" s="77">
        <v>0.5236596</v>
      </c>
      <c r="M100" s="78">
        <v>0.37578499999999998</v>
      </c>
      <c r="N100" s="79">
        <v>167487</v>
      </c>
      <c r="O100" s="78">
        <v>3.1248232528467434E-2</v>
      </c>
      <c r="P100" s="78">
        <v>4.2900000000000004E-3</v>
      </c>
      <c r="Q100" s="80">
        <v>8.746791044911097</v>
      </c>
      <c r="R100" s="80">
        <v>38.941091434766896</v>
      </c>
      <c r="S100" s="80">
        <v>18.77035677808728</v>
      </c>
      <c r="T100" s="79">
        <v>18806.399976562501</v>
      </c>
      <c r="U100" s="79">
        <v>2178.1520312499997</v>
      </c>
      <c r="V100" s="81">
        <v>0.11581972275206974</v>
      </c>
      <c r="W100" s="82">
        <v>2.1646729524936674</v>
      </c>
      <c r="X100" s="81">
        <v>3.8028417930803554E-2</v>
      </c>
      <c r="Y100" s="82">
        <v>4011.8830000000003</v>
      </c>
      <c r="Z100" s="87">
        <v>1.8418746453146604</v>
      </c>
      <c r="AA100" s="82">
        <v>4076.4189999999999</v>
      </c>
      <c r="AB100" s="78">
        <v>9.5116700044349398E-2</v>
      </c>
      <c r="AC100" s="78">
        <v>6.1117756394388515E-3</v>
      </c>
      <c r="AD100" s="78">
        <v>0.48048922614731171</v>
      </c>
      <c r="AE100" s="78">
        <v>0.18732043329021572</v>
      </c>
    </row>
    <row r="101" spans="1:31" x14ac:dyDescent="0.3">
      <c r="A101" s="47" t="s">
        <v>533</v>
      </c>
      <c r="B101" s="70" t="s">
        <v>391</v>
      </c>
      <c r="C101" s="75" t="s">
        <v>365</v>
      </c>
      <c r="D101" s="71" t="s">
        <v>179</v>
      </c>
      <c r="E101" s="89">
        <v>11.1</v>
      </c>
      <c r="F101" s="88">
        <v>-0.1649098</v>
      </c>
      <c r="G101" s="88">
        <v>0.25080340000000001</v>
      </c>
      <c r="H101" s="89">
        <v>13.509091377258301</v>
      </c>
      <c r="I101" s="90">
        <v>0.21703525921245959</v>
      </c>
      <c r="J101" s="91">
        <v>229.26</v>
      </c>
      <c r="K101" s="76">
        <v>0.96370060193666574</v>
      </c>
      <c r="L101" s="77">
        <v>1.4683010000000001</v>
      </c>
      <c r="M101" s="78">
        <v>0.64196589999999998</v>
      </c>
      <c r="N101" s="79">
        <v>36828.199999999997</v>
      </c>
      <c r="O101" s="78">
        <v>5.7501018385248355E-2</v>
      </c>
      <c r="P101" s="78">
        <v>1.4300000000000001E-3</v>
      </c>
      <c r="Q101" s="80">
        <v>2.1489766370382726</v>
      </c>
      <c r="R101" s="80">
        <v>13.927227101631116</v>
      </c>
      <c r="S101" s="80">
        <v>7.3737909856625468</v>
      </c>
      <c r="T101" s="79">
        <v>4757.3779863281252</v>
      </c>
      <c r="U101" s="79">
        <v>619.33500750732424</v>
      </c>
      <c r="V101" s="81">
        <v>0.13018410756664386</v>
      </c>
      <c r="W101" s="82">
        <v>0.55626798939239985</v>
      </c>
      <c r="X101" s="81">
        <v>2.6806782983105518E-2</v>
      </c>
      <c r="Y101" s="82">
        <v>1013.7070000000001</v>
      </c>
      <c r="Z101" s="87">
        <v>1.6367668349314357</v>
      </c>
      <c r="AA101" s="82">
        <v>2175.962</v>
      </c>
      <c r="AB101" s="78">
        <v>9.3271897885732147E-2</v>
      </c>
      <c r="AC101" s="78">
        <v>2.3486485352387301E-2</v>
      </c>
      <c r="AD101" s="78">
        <v>0.36018124765262483</v>
      </c>
      <c r="AE101" s="78">
        <v>0.11156797628638052</v>
      </c>
    </row>
    <row r="102" spans="1:31" x14ac:dyDescent="0.3">
      <c r="A102" s="47" t="s">
        <v>534</v>
      </c>
      <c r="B102" s="70" t="s">
        <v>407</v>
      </c>
      <c r="C102" s="75" t="s">
        <v>374</v>
      </c>
      <c r="D102" s="71" t="s">
        <v>171</v>
      </c>
      <c r="E102" s="89">
        <v>22.54</v>
      </c>
      <c r="F102" s="88">
        <v>-0.1363984</v>
      </c>
      <c r="G102" s="88">
        <v>1.4401509999999999E-2</v>
      </c>
      <c r="H102" s="89">
        <v>28.388500213623047</v>
      </c>
      <c r="I102" s="90">
        <v>0.25947205916694971</v>
      </c>
      <c r="J102" s="91">
        <v>1853.269</v>
      </c>
      <c r="K102" s="76">
        <v>0.72735906120482241</v>
      </c>
      <c r="L102" s="77">
        <v>0.56323319999999999</v>
      </c>
      <c r="M102" s="78">
        <v>0.49955370000000004</v>
      </c>
      <c r="N102" s="79">
        <v>210099.1</v>
      </c>
      <c r="O102" s="78">
        <v>2.4327555356411609E-2</v>
      </c>
      <c r="P102" s="78">
        <v>1.2650000000000002E-2</v>
      </c>
      <c r="Q102" s="80">
        <v>4.1579061805506443</v>
      </c>
      <c r="R102" s="80">
        <v>28.316582914572862</v>
      </c>
      <c r="S102" s="80">
        <v>12.966266842144567</v>
      </c>
      <c r="T102" s="79">
        <v>6975.677041015625</v>
      </c>
      <c r="U102" s="79">
        <v>3983.5419472656249</v>
      </c>
      <c r="V102" s="81">
        <v>0.57106169391776207</v>
      </c>
      <c r="W102" s="82">
        <v>0.44820099442863465</v>
      </c>
      <c r="X102" s="81">
        <v>0.11907618484338899</v>
      </c>
      <c r="Y102" s="82">
        <v>12534.01</v>
      </c>
      <c r="Z102" s="87">
        <v>3.1464486042637434</v>
      </c>
      <c r="AA102" s="82">
        <v>8614.2870000000003</v>
      </c>
      <c r="AB102" s="78">
        <v>9.5827784791717552E-2</v>
      </c>
      <c r="AC102" s="78" t="s">
        <v>450</v>
      </c>
      <c r="AD102" s="78" t="s">
        <v>450</v>
      </c>
      <c r="AE102" s="78">
        <v>8.6170852316422006E-2</v>
      </c>
    </row>
    <row r="103" spans="1:31" x14ac:dyDescent="0.3">
      <c r="A103" s="47" t="s">
        <v>535</v>
      </c>
      <c r="B103" s="70" t="s">
        <v>216</v>
      </c>
      <c r="C103" s="75" t="s">
        <v>392</v>
      </c>
      <c r="D103" s="71" t="s">
        <v>217</v>
      </c>
      <c r="E103" s="89">
        <v>50.55</v>
      </c>
      <c r="F103" s="88">
        <v>-0.13741910000000002</v>
      </c>
      <c r="G103" s="88">
        <v>2.8102779999999997E-2</v>
      </c>
      <c r="H103" s="89">
        <v>64.4306640625</v>
      </c>
      <c r="I103" s="90">
        <v>0.2745927608803167</v>
      </c>
      <c r="J103" s="91">
        <v>683.51</v>
      </c>
      <c r="K103" s="76">
        <v>0.15264443826717972</v>
      </c>
      <c r="L103" s="77">
        <v>1.297817</v>
      </c>
      <c r="M103" s="78">
        <v>0.54582700000000006</v>
      </c>
      <c r="N103" s="79">
        <v>246433</v>
      </c>
      <c r="O103" s="78">
        <v>6.019377192478003E-2</v>
      </c>
      <c r="P103" s="78">
        <v>2.9700000000000004E-3</v>
      </c>
      <c r="Q103" s="80">
        <v>1.6240368686058051</v>
      </c>
      <c r="R103" s="80">
        <v>10.232793522267205</v>
      </c>
      <c r="S103" s="80">
        <v>6.3446107419208939</v>
      </c>
      <c r="T103" s="79">
        <v>18582.135843750002</v>
      </c>
      <c r="U103" s="79">
        <v>7883.7959472656248</v>
      </c>
      <c r="V103" s="81">
        <v>0.42426747999032066</v>
      </c>
      <c r="W103" s="82">
        <v>2.9056870388145448</v>
      </c>
      <c r="X103" s="81">
        <v>0.10688040194088516</v>
      </c>
      <c r="Y103" s="82">
        <v>10991.499</v>
      </c>
      <c r="Z103" s="87">
        <v>1.394188671741591</v>
      </c>
      <c r="AA103" s="82">
        <v>21635.782999999999</v>
      </c>
      <c r="AB103" s="78">
        <v>0.11760216452812941</v>
      </c>
      <c r="AC103" s="78">
        <v>2.7234422229046169E-2</v>
      </c>
      <c r="AD103" s="78">
        <v>0.27943080910950119</v>
      </c>
      <c r="AE103" s="78">
        <v>9.4872586127952921E-2</v>
      </c>
    </row>
    <row r="104" spans="1:31" x14ac:dyDescent="0.3">
      <c r="A104" s="47" t="s">
        <v>536</v>
      </c>
      <c r="B104" s="70" t="s">
        <v>218</v>
      </c>
      <c r="C104" s="75" t="s">
        <v>392</v>
      </c>
      <c r="D104" s="71" t="s">
        <v>219</v>
      </c>
      <c r="E104" s="89">
        <v>26.73</v>
      </c>
      <c r="F104" s="88">
        <v>-0.1841063</v>
      </c>
      <c r="G104" s="88">
        <v>4.2225550000000002E-3</v>
      </c>
      <c r="H104" s="89">
        <v>37.33636474609375</v>
      </c>
      <c r="I104" s="90">
        <v>0.39679628679737178</v>
      </c>
      <c r="J104" s="91">
        <v>302.24099999999999</v>
      </c>
      <c r="K104" s="76">
        <v>1</v>
      </c>
      <c r="L104" s="77">
        <v>1.0386899999999999</v>
      </c>
      <c r="M104" s="78">
        <v>0.45669369999999998</v>
      </c>
      <c r="N104" s="79">
        <v>77682.7</v>
      </c>
      <c r="O104" s="78">
        <v>4.7815683510840687E-2</v>
      </c>
      <c r="P104" s="78">
        <v>2.8600000000000001E-3</v>
      </c>
      <c r="Q104" s="80" t="s">
        <v>450</v>
      </c>
      <c r="R104" s="80">
        <v>5.9625250948025883</v>
      </c>
      <c r="S104" s="80">
        <v>4.3731813368133956</v>
      </c>
      <c r="T104" s="79">
        <v>4921.1290878906248</v>
      </c>
      <c r="U104" s="79">
        <v>2117.7209958496096</v>
      </c>
      <c r="V104" s="81">
        <v>0.43033234000316417</v>
      </c>
      <c r="W104" s="82" t="s">
        <v>506</v>
      </c>
      <c r="X104" s="81" t="s">
        <v>450</v>
      </c>
      <c r="Y104" s="82">
        <v>2806.3720000000003</v>
      </c>
      <c r="Z104" s="87">
        <v>1.3251849537781584</v>
      </c>
      <c r="AA104" s="82">
        <v>6173.9139999999998</v>
      </c>
      <c r="AB104" s="78">
        <v>0.10495737116740564</v>
      </c>
      <c r="AC104" s="78">
        <v>3.8466826387884193E-2</v>
      </c>
      <c r="AD104" s="78" t="s">
        <v>450</v>
      </c>
      <c r="AE104" s="78">
        <v>0.19075576981851092</v>
      </c>
    </row>
    <row r="105" spans="1:31" x14ac:dyDescent="0.3">
      <c r="A105" s="47" t="s">
        <v>537</v>
      </c>
      <c r="B105" s="70" t="s">
        <v>399</v>
      </c>
      <c r="C105" s="75" t="s">
        <v>369</v>
      </c>
      <c r="D105" s="71" t="s">
        <v>66</v>
      </c>
      <c r="E105" s="89">
        <v>28.82</v>
      </c>
      <c r="F105" s="88">
        <v>-0.38216270000000002</v>
      </c>
      <c r="G105" s="88">
        <v>-0.25457210000000002</v>
      </c>
      <c r="H105" s="89">
        <v>36.4375</v>
      </c>
      <c r="I105" s="90">
        <v>0.26431297709923673</v>
      </c>
      <c r="J105" s="91">
        <v>3749.2660000000001</v>
      </c>
      <c r="K105" s="76">
        <v>0.99922171433021822</v>
      </c>
      <c r="L105" s="77">
        <v>1.10368</v>
      </c>
      <c r="M105" s="78">
        <v>0.47024920000000003</v>
      </c>
      <c r="N105" s="79">
        <v>103259.3</v>
      </c>
      <c r="O105" s="78">
        <v>4.3722286343927472E-3</v>
      </c>
      <c r="P105" s="78">
        <v>4.1800000000000006E-3</v>
      </c>
      <c r="Q105" s="80" t="s">
        <v>450</v>
      </c>
      <c r="R105" s="80">
        <v>8.7518979653811115</v>
      </c>
      <c r="S105" s="80" t="s">
        <v>450</v>
      </c>
      <c r="T105" s="79">
        <v>73946.394750000007</v>
      </c>
      <c r="U105" s="79" t="s">
        <v>450</v>
      </c>
      <c r="V105" s="81" t="s">
        <v>450</v>
      </c>
      <c r="W105" s="82" t="s">
        <v>506</v>
      </c>
      <c r="X105" s="81" t="s">
        <v>450</v>
      </c>
      <c r="Y105" s="82">
        <v>109355.31200000001</v>
      </c>
      <c r="Z105" s="87" t="s">
        <v>450</v>
      </c>
      <c r="AA105" s="82">
        <v>97209.160999999993</v>
      </c>
      <c r="AB105" s="78">
        <v>9.9945664926970754E-2</v>
      </c>
      <c r="AC105" s="78">
        <v>9.7330016944244632E-2</v>
      </c>
      <c r="AD105" s="78">
        <v>0.65825835079952777</v>
      </c>
      <c r="AE105" s="78">
        <v>0.15511866560349891</v>
      </c>
    </row>
    <row r="106" spans="1:31" x14ac:dyDescent="0.3">
      <c r="A106" s="47" t="s">
        <v>538</v>
      </c>
      <c r="B106" s="70" t="s">
        <v>166</v>
      </c>
      <c r="C106" s="75" t="s">
        <v>156</v>
      </c>
      <c r="D106" s="71" t="s">
        <v>167</v>
      </c>
      <c r="E106" s="89">
        <v>39</v>
      </c>
      <c r="F106" s="88">
        <v>-0.1695584</v>
      </c>
      <c r="G106" s="88">
        <v>0.1570877</v>
      </c>
      <c r="H106" s="89">
        <v>39.200000762939453</v>
      </c>
      <c r="I106" s="90">
        <v>5.1282246907551343E-3</v>
      </c>
      <c r="J106" s="91">
        <v>57.737000000000002</v>
      </c>
      <c r="K106" s="76">
        <v>0.43699880492578419</v>
      </c>
      <c r="L106" s="77">
        <v>1.1030660000000001</v>
      </c>
      <c r="M106" s="78">
        <v>0.52000500000000005</v>
      </c>
      <c r="N106" s="79">
        <v>477.51920000000001</v>
      </c>
      <c r="O106" s="78">
        <v>7.7876421861995161E-4</v>
      </c>
      <c r="P106" s="78">
        <v>1.3750000000000002E-2</v>
      </c>
      <c r="Q106" s="80">
        <v>1.4709776303617199</v>
      </c>
      <c r="R106" s="80">
        <v>22.543352601156069</v>
      </c>
      <c r="S106" s="80">
        <v>14.488961203426124</v>
      </c>
      <c r="T106" s="79">
        <v>317.28500192260742</v>
      </c>
      <c r="U106" s="79">
        <v>206.72300051879881</v>
      </c>
      <c r="V106" s="81">
        <v>0.65153725913972749</v>
      </c>
      <c r="W106" s="82">
        <v>0.71831599235200883</v>
      </c>
      <c r="X106" s="81">
        <v>0.13071342861817398</v>
      </c>
      <c r="Y106" s="82">
        <v>1360.7149999999999</v>
      </c>
      <c r="Z106" s="87">
        <v>6.5823106117127992</v>
      </c>
      <c r="AA106" s="82">
        <v>1479.9389999999996</v>
      </c>
      <c r="AB106" s="78">
        <v>9.7371499086021385E-2</v>
      </c>
      <c r="AC106" s="78">
        <v>9.339051368909005E-3</v>
      </c>
      <c r="AD106" s="78">
        <v>0</v>
      </c>
      <c r="AE106" s="78">
        <v>2.7315674137362151E-2</v>
      </c>
    </row>
    <row r="107" spans="1:31" x14ac:dyDescent="0.3">
      <c r="A107" s="47" t="s">
        <v>539</v>
      </c>
      <c r="B107" s="70" t="s">
        <v>11</v>
      </c>
      <c r="C107" s="75" t="s">
        <v>380</v>
      </c>
      <c r="D107" s="71" t="s">
        <v>12</v>
      </c>
      <c r="E107" s="89">
        <v>24.1</v>
      </c>
      <c r="F107" s="88">
        <v>2.539371E-2</v>
      </c>
      <c r="G107" s="88">
        <v>0.41125100000000003</v>
      </c>
      <c r="H107" s="89">
        <v>24.616666793823242</v>
      </c>
      <c r="I107" s="90">
        <v>2.1438456175238096E-2</v>
      </c>
      <c r="J107" s="91">
        <v>354.01100000000002</v>
      </c>
      <c r="K107" s="76">
        <v>0.45350003248486631</v>
      </c>
      <c r="L107" s="77">
        <v>0.84547119999999998</v>
      </c>
      <c r="M107" s="78">
        <v>0.60655009999999998</v>
      </c>
      <c r="N107" s="79">
        <v>38066.26</v>
      </c>
      <c r="O107" s="78">
        <v>1.9977364460833168E-2</v>
      </c>
      <c r="P107" s="78">
        <v>1.1220000000000003E-2</v>
      </c>
      <c r="Q107" s="80">
        <v>2.4631594571824929</v>
      </c>
      <c r="R107" s="80">
        <v>14.731051344743276</v>
      </c>
      <c r="S107" s="80">
        <v>5.4865264161357921</v>
      </c>
      <c r="T107" s="79">
        <v>3963.1509204101562</v>
      </c>
      <c r="U107" s="79">
        <v>2607.2140039062501</v>
      </c>
      <c r="V107" s="81">
        <v>0.65786392097236179</v>
      </c>
      <c r="W107" s="82">
        <v>1.8891020404815673</v>
      </c>
      <c r="X107" s="81">
        <v>0.16874525242246091</v>
      </c>
      <c r="Y107" s="82">
        <v>4528.2910000000011</v>
      </c>
      <c r="Z107" s="87">
        <v>1.7368313430410789</v>
      </c>
      <c r="AA107" s="82">
        <v>3346.6759999999999</v>
      </c>
      <c r="AB107" s="78">
        <v>9.7127631348846777E-2</v>
      </c>
      <c r="AC107" s="78">
        <v>2.2393000076420574E-2</v>
      </c>
      <c r="AD107" s="78">
        <v>0.26765308837107399</v>
      </c>
      <c r="AE107" s="78">
        <v>0.19193726091614985</v>
      </c>
    </row>
    <row r="108" spans="1:31" x14ac:dyDescent="0.3">
      <c r="A108" s="47" t="s">
        <v>540</v>
      </c>
      <c r="B108" s="70" t="s">
        <v>119</v>
      </c>
      <c r="C108" s="75" t="s">
        <v>384</v>
      </c>
      <c r="D108" s="71" t="s">
        <v>120</v>
      </c>
      <c r="E108" s="89">
        <v>14.17</v>
      </c>
      <c r="F108" s="88">
        <v>-0.4879462</v>
      </c>
      <c r="G108" s="88">
        <v>-0.38752189999999997</v>
      </c>
      <c r="H108" s="89">
        <v>20.030000686645508</v>
      </c>
      <c r="I108" s="90">
        <v>0.41354980145698716</v>
      </c>
      <c r="J108" s="91">
        <v>128.72200000000001</v>
      </c>
      <c r="K108" s="76">
        <v>0.4263995276642687</v>
      </c>
      <c r="L108" s="77">
        <v>1.214243</v>
      </c>
      <c r="M108" s="78">
        <v>0.60477060000000005</v>
      </c>
      <c r="N108" s="79">
        <v>20567.66</v>
      </c>
      <c r="O108" s="78">
        <v>3.9015759651647934E-2</v>
      </c>
      <c r="P108" s="78">
        <v>1.4850000000000002E-2</v>
      </c>
      <c r="Q108" s="80">
        <v>1.3415616344100798</v>
      </c>
      <c r="R108" s="80">
        <v>20.838235294117645</v>
      </c>
      <c r="S108" s="80">
        <v>7.4531586790626205</v>
      </c>
      <c r="T108" s="79">
        <v>1290.7630114746094</v>
      </c>
      <c r="U108" s="79">
        <v>383.76000463867183</v>
      </c>
      <c r="V108" s="81">
        <v>0.29731252075487663</v>
      </c>
      <c r="W108" s="82">
        <v>0.72059201157605646</v>
      </c>
      <c r="X108" s="81">
        <v>7.1861406074942943E-2</v>
      </c>
      <c r="Y108" s="82">
        <v>543.59199999999987</v>
      </c>
      <c r="Z108" s="87">
        <v>1.4164894554653171</v>
      </c>
      <c r="AA108" s="82">
        <v>1308.4879999999998</v>
      </c>
      <c r="AB108" s="78">
        <v>0.1139937214286306</v>
      </c>
      <c r="AC108" s="78">
        <v>6.6482066981962381E-3</v>
      </c>
      <c r="AD108" s="78">
        <v>4.445927316457924E-2</v>
      </c>
      <c r="AE108" s="78">
        <v>6.9074551897033196E-2</v>
      </c>
    </row>
    <row r="109" spans="1:31" x14ac:dyDescent="0.3">
      <c r="A109" s="47" t="s">
        <v>541</v>
      </c>
      <c r="B109" s="70" t="s">
        <v>405</v>
      </c>
      <c r="C109" s="75" t="s">
        <v>380</v>
      </c>
      <c r="D109" s="71" t="s">
        <v>15</v>
      </c>
      <c r="E109" s="89">
        <v>24.4</v>
      </c>
      <c r="F109" s="88">
        <v>1.5708860000000002E-2</v>
      </c>
      <c r="G109" s="88">
        <v>0.53314539999999999</v>
      </c>
      <c r="H109" s="89">
        <v>25.5625</v>
      </c>
      <c r="I109" s="90">
        <v>4.7643442622950838E-2</v>
      </c>
      <c r="J109" s="91">
        <v>190.595</v>
      </c>
      <c r="K109" s="76">
        <v>0.45300243972821952</v>
      </c>
      <c r="L109" s="77">
        <v>0.5530931</v>
      </c>
      <c r="M109" s="78">
        <v>0.42357619999999996</v>
      </c>
      <c r="N109" s="79">
        <v>32692.28</v>
      </c>
      <c r="O109" s="78">
        <v>2.5623256891359737E-2</v>
      </c>
      <c r="P109" s="78">
        <v>5.0600000000000003E-3</v>
      </c>
      <c r="Q109" s="80">
        <v>1.5978862413653321</v>
      </c>
      <c r="R109" s="80">
        <v>10.951526032315977</v>
      </c>
      <c r="S109" s="80">
        <v>8.4540642220212465</v>
      </c>
      <c r="T109" s="79">
        <v>3379.2400546875001</v>
      </c>
      <c r="U109" s="79">
        <v>717.971000366211</v>
      </c>
      <c r="V109" s="81">
        <v>0.2124652255379964</v>
      </c>
      <c r="W109" s="82">
        <v>1.7831799787101748</v>
      </c>
      <c r="X109" s="81">
        <v>0.10057444352638488</v>
      </c>
      <c r="Y109" s="82">
        <v>1604.713</v>
      </c>
      <c r="Z109" s="87">
        <v>2.2350665962573615</v>
      </c>
      <c r="AA109" s="82">
        <v>2984.4210000000003</v>
      </c>
      <c r="AB109" s="78">
        <v>8.2875912748669942E-2</v>
      </c>
      <c r="AC109" s="78">
        <v>3.2285195393640491E-2</v>
      </c>
      <c r="AD109" s="78">
        <v>0.47349396816836481</v>
      </c>
      <c r="AE109" s="78">
        <v>0.11652234680817006</v>
      </c>
    </row>
    <row r="110" spans="1:31" x14ac:dyDescent="0.3">
      <c r="A110" s="47" t="s">
        <v>542</v>
      </c>
      <c r="B110" s="70" t="s">
        <v>211</v>
      </c>
      <c r="C110" s="75" t="s">
        <v>370</v>
      </c>
      <c r="D110" s="71" t="s">
        <v>212</v>
      </c>
      <c r="E110" s="89">
        <v>14.7</v>
      </c>
      <c r="F110" s="88">
        <v>-0.60134460000000001</v>
      </c>
      <c r="G110" s="88">
        <v>-0.58141180000000003</v>
      </c>
      <c r="H110" s="89">
        <v>26.799999237060547</v>
      </c>
      <c r="I110" s="90">
        <v>0.82312919980003718</v>
      </c>
      <c r="J110" s="91">
        <v>124.15900000000001</v>
      </c>
      <c r="K110" s="76">
        <v>0.47390040190401017</v>
      </c>
      <c r="L110" s="77">
        <v>1.6045100000000001</v>
      </c>
      <c r="M110" s="78">
        <v>0.77132329999999993</v>
      </c>
      <c r="N110" s="79">
        <v>37125.57</v>
      </c>
      <c r="O110" s="78">
        <v>0.10403618348374379</v>
      </c>
      <c r="P110" s="78">
        <v>9.5700000000000004E-3</v>
      </c>
      <c r="Q110" s="80">
        <v>1.4464008595483913</v>
      </c>
      <c r="R110" s="80">
        <v>4.4817073170731705</v>
      </c>
      <c r="S110" s="80">
        <v>0.62416732982456125</v>
      </c>
      <c r="T110" s="79">
        <v>760.48298779296874</v>
      </c>
      <c r="U110" s="79">
        <v>520.94099755859372</v>
      </c>
      <c r="V110" s="81">
        <v>0.68501334799143843</v>
      </c>
      <c r="W110" s="82">
        <v>3.1008109765110015</v>
      </c>
      <c r="X110" s="81">
        <v>0.50624878690572206</v>
      </c>
      <c r="Y110" s="82">
        <v>-1173.915</v>
      </c>
      <c r="Z110" s="87">
        <v>-2.2534509771770495</v>
      </c>
      <c r="AA110" s="82">
        <v>1205.335</v>
      </c>
      <c r="AB110" s="78">
        <v>0.14827094989</v>
      </c>
      <c r="AC110" s="78">
        <v>7.5192459586526261E-2</v>
      </c>
      <c r="AD110" s="78">
        <v>0.48694722565718629</v>
      </c>
      <c r="AE110" s="78">
        <v>0.33864812731529986</v>
      </c>
    </row>
    <row r="111" spans="1:31" x14ac:dyDescent="0.3">
      <c r="A111" s="47" t="s">
        <v>543</v>
      </c>
      <c r="B111" s="70" t="s">
        <v>421</v>
      </c>
      <c r="C111" s="75" t="s">
        <v>390</v>
      </c>
      <c r="D111" s="71" t="s">
        <v>228</v>
      </c>
      <c r="E111" s="89">
        <v>44</v>
      </c>
      <c r="F111" s="88">
        <v>-0.25227090000000002</v>
      </c>
      <c r="G111" s="88">
        <v>-8.315707E-2</v>
      </c>
      <c r="H111" s="89">
        <v>55.875</v>
      </c>
      <c r="I111" s="90">
        <v>0.26988636363636354</v>
      </c>
      <c r="J111" s="91">
        <v>394.154</v>
      </c>
      <c r="K111" s="76">
        <v>0.22738320554910008</v>
      </c>
      <c r="L111" s="77">
        <v>0.9942801</v>
      </c>
      <c r="M111" s="78">
        <v>0.50156480000000003</v>
      </c>
      <c r="N111" s="79">
        <v>157030.5</v>
      </c>
      <c r="O111" s="78">
        <v>3.9768890029456397E-2</v>
      </c>
      <c r="P111" s="78">
        <v>5.9400000000000008E-3</v>
      </c>
      <c r="Q111" s="80">
        <v>2.2789216438385425</v>
      </c>
      <c r="R111" s="80">
        <v>19.486271036315323</v>
      </c>
      <c r="S111" s="80" t="s">
        <v>450</v>
      </c>
      <c r="T111" s="79">
        <v>22568.06605078125</v>
      </c>
      <c r="U111" s="79" t="s">
        <v>450</v>
      </c>
      <c r="V111" s="81" t="s">
        <v>450</v>
      </c>
      <c r="W111" s="82">
        <v>3.021939982826233</v>
      </c>
      <c r="X111" s="81">
        <v>5.2778546877288043E-2</v>
      </c>
      <c r="Y111" s="82">
        <v>1005.3729999999998</v>
      </c>
      <c r="Z111" s="87" t="s">
        <v>450</v>
      </c>
      <c r="AA111" s="82">
        <v>7147.7049999999999</v>
      </c>
      <c r="AB111" s="78">
        <v>0.11198503833740475</v>
      </c>
      <c r="AC111" s="78">
        <v>2.6744511994448574E-2</v>
      </c>
      <c r="AD111" s="78">
        <v>0.11084530921667364</v>
      </c>
      <c r="AE111" s="78">
        <v>0.17897884483000856</v>
      </c>
    </row>
    <row r="112" spans="1:31" x14ac:dyDescent="0.3">
      <c r="A112" s="47" t="s">
        <v>544</v>
      </c>
      <c r="B112" s="70" t="s">
        <v>388</v>
      </c>
      <c r="C112" s="75" t="s">
        <v>380</v>
      </c>
      <c r="D112" s="71" t="s">
        <v>195</v>
      </c>
      <c r="E112" s="89">
        <v>51.42</v>
      </c>
      <c r="F112" s="88">
        <v>0.29586689999999999</v>
      </c>
      <c r="G112" s="88">
        <v>0.79038989999999998</v>
      </c>
      <c r="H112" s="89">
        <v>49.181819915771484</v>
      </c>
      <c r="I112" s="90">
        <v>-4.3527422874922506E-2</v>
      </c>
      <c r="J112" s="91">
        <v>1361.2639999999999</v>
      </c>
      <c r="K112" s="76">
        <v>0.46750005876890888</v>
      </c>
      <c r="L112" s="77">
        <v>0.57130780000000003</v>
      </c>
      <c r="M112" s="78">
        <v>0.51367160000000001</v>
      </c>
      <c r="N112" s="79">
        <v>321200</v>
      </c>
      <c r="O112" s="78">
        <v>4.4281094484365749E-2</v>
      </c>
      <c r="P112" s="78">
        <v>5.28E-3</v>
      </c>
      <c r="Q112" s="80">
        <v>27.846155984255486</v>
      </c>
      <c r="R112" s="80">
        <v>9.8998844820947252</v>
      </c>
      <c r="S112" s="80">
        <v>8.4356980212388759</v>
      </c>
      <c r="T112" s="79">
        <v>28625.335109374999</v>
      </c>
      <c r="U112" s="79">
        <v>14996.180824218751</v>
      </c>
      <c r="V112" s="81">
        <v>0.52387791328624123</v>
      </c>
      <c r="W112" s="82">
        <v>-13.171215105945587</v>
      </c>
      <c r="X112" s="81">
        <v>-0.62635077952704477</v>
      </c>
      <c r="Y112" s="82">
        <v>58268.638000000006</v>
      </c>
      <c r="Z112" s="87">
        <v>3.8855651770947222</v>
      </c>
      <c r="AA112" s="82">
        <v>18087.969000000001</v>
      </c>
      <c r="AB112" s="78">
        <v>0.10085883328965087</v>
      </c>
      <c r="AC112" s="78" t="s">
        <v>450</v>
      </c>
      <c r="AD112" s="78" t="s">
        <v>450</v>
      </c>
      <c r="AE112" s="78">
        <v>-1.5585378000808954</v>
      </c>
    </row>
    <row r="113" spans="1:31" x14ac:dyDescent="0.3">
      <c r="A113" s="47" t="s">
        <v>545</v>
      </c>
      <c r="B113" s="70" t="s">
        <v>149</v>
      </c>
      <c r="C113" s="75" t="s">
        <v>392</v>
      </c>
      <c r="D113" s="71" t="s">
        <v>150</v>
      </c>
      <c r="E113" s="89">
        <v>28.27</v>
      </c>
      <c r="F113" s="88">
        <v>-3.6637369999999995E-2</v>
      </c>
      <c r="G113" s="88">
        <v>0.12384550000000001</v>
      </c>
      <c r="H113" s="89">
        <v>30.218334197998047</v>
      </c>
      <c r="I113" s="90">
        <v>6.8918790166184962E-2</v>
      </c>
      <c r="J113" s="91">
        <v>344.49900000000002</v>
      </c>
      <c r="K113" s="76">
        <v>1</v>
      </c>
      <c r="L113" s="77">
        <v>0.58676439999999996</v>
      </c>
      <c r="M113" s="78">
        <v>0.2333035</v>
      </c>
      <c r="N113" s="79">
        <v>76081.929999999993</v>
      </c>
      <c r="O113" s="78">
        <v>6.6497232212575363E-2</v>
      </c>
      <c r="P113" s="78">
        <v>1.7600000000000001E-2</v>
      </c>
      <c r="Q113" s="80">
        <v>1.7993801816452863</v>
      </c>
      <c r="R113" s="80">
        <v>10.416359616801769</v>
      </c>
      <c r="S113" s="80">
        <v>11.878818744512927</v>
      </c>
      <c r="T113" s="79">
        <v>2471.2859885253906</v>
      </c>
      <c r="U113" s="79">
        <v>1434.5209921875</v>
      </c>
      <c r="V113" s="81">
        <v>0.58047550904599055</v>
      </c>
      <c r="W113" s="82">
        <v>3.8813320529174806</v>
      </c>
      <c r="X113" s="81">
        <v>0.54106041029102903</v>
      </c>
      <c r="Y113" s="82">
        <v>2918.828</v>
      </c>
      <c r="Z113" s="87">
        <v>2.0347056724133963</v>
      </c>
      <c r="AA113" s="82">
        <v>4926.7950000000001</v>
      </c>
      <c r="AB113" s="78">
        <v>9.5862245601092078E-2</v>
      </c>
      <c r="AC113" s="78">
        <v>8.8774765764903715E-2</v>
      </c>
      <c r="AD113" s="78">
        <v>0.5930684856851115</v>
      </c>
      <c r="AE113" s="78">
        <v>0.25972392551833995</v>
      </c>
    </row>
    <row r="114" spans="1:31" x14ac:dyDescent="0.3">
      <c r="A114" s="47" t="s">
        <v>546</v>
      </c>
      <c r="B114" s="70" t="s">
        <v>172</v>
      </c>
      <c r="C114" s="75" t="s">
        <v>374</v>
      </c>
      <c r="D114" s="71" t="s">
        <v>173</v>
      </c>
      <c r="E114" s="89">
        <v>25.39</v>
      </c>
      <c r="F114" s="88">
        <v>-0.3256308</v>
      </c>
      <c r="G114" s="88">
        <v>-0.16683620000000002</v>
      </c>
      <c r="H114" s="89">
        <v>26.875</v>
      </c>
      <c r="I114" s="90">
        <v>5.8487593540764049E-2</v>
      </c>
      <c r="J114" s="91">
        <v>66.003</v>
      </c>
      <c r="K114" s="76">
        <v>0.48490220141508722</v>
      </c>
      <c r="L114" s="77">
        <v>1.127221</v>
      </c>
      <c r="M114" s="78">
        <v>0.59401629999999994</v>
      </c>
      <c r="N114" s="79">
        <v>17511.47</v>
      </c>
      <c r="O114" s="78">
        <v>7.5276425558506485E-2</v>
      </c>
      <c r="P114" s="78">
        <v>1.2539999999999999E-2</v>
      </c>
      <c r="Q114" s="80">
        <v>2.8371318376832591</v>
      </c>
      <c r="R114" s="80">
        <v>16.627373935821872</v>
      </c>
      <c r="S114" s="80">
        <v>8.8810829629533696</v>
      </c>
      <c r="T114" s="79">
        <v>1128.9379970703126</v>
      </c>
      <c r="U114" s="79">
        <v>213.93100256347657</v>
      </c>
      <c r="V114" s="81">
        <v>0.18949756595902095</v>
      </c>
      <c r="W114" s="82">
        <v>2.2712250156230924</v>
      </c>
      <c r="X114" s="81">
        <v>0.13278644628420139</v>
      </c>
      <c r="Y114" s="82">
        <v>150.74700000000001</v>
      </c>
      <c r="Z114" s="87">
        <v>0.70465242621985613</v>
      </c>
      <c r="AA114" s="82">
        <v>575.07899999999995</v>
      </c>
      <c r="AB114" s="78">
        <v>0.11300083290284844</v>
      </c>
      <c r="AC114" s="78">
        <v>7.2652437218346425E-2</v>
      </c>
      <c r="AD114" s="78" t="s">
        <v>450</v>
      </c>
      <c r="AE114" s="78">
        <v>0.27083136270586144</v>
      </c>
    </row>
    <row r="115" spans="1:31" x14ac:dyDescent="0.3">
      <c r="A115" s="47" t="s">
        <v>547</v>
      </c>
      <c r="B115" s="70" t="s">
        <v>371</v>
      </c>
      <c r="C115" s="75" t="s">
        <v>262</v>
      </c>
      <c r="D115" s="71" t="s">
        <v>372</v>
      </c>
      <c r="E115" s="89">
        <v>1.6</v>
      </c>
      <c r="F115" s="88">
        <v>0.86046509999999998</v>
      </c>
      <c r="G115" s="88">
        <v>0.95121960000000005</v>
      </c>
      <c r="H115" s="89">
        <v>1.5399999618530273</v>
      </c>
      <c r="I115" s="90">
        <v>-3.750002384185791E-2</v>
      </c>
      <c r="J115" s="91">
        <v>5796.4780000000001</v>
      </c>
      <c r="K115" s="76">
        <v>0.94599996756651195</v>
      </c>
      <c r="L115" s="77">
        <v>1.0333730000000001</v>
      </c>
      <c r="M115" s="78">
        <v>0.81901849999999998</v>
      </c>
      <c r="N115" s="79">
        <v>364980.4</v>
      </c>
      <c r="O115" s="78">
        <v>1.1478254272661024E-2</v>
      </c>
      <c r="P115" s="78">
        <v>1.5730000000000001E-2</v>
      </c>
      <c r="Q115" s="80">
        <v>1.1793465152958085</v>
      </c>
      <c r="R115" s="80" t="s">
        <v>450</v>
      </c>
      <c r="S115" s="80">
        <v>5.6670062081508297</v>
      </c>
      <c r="T115" s="79">
        <v>19207.07470703125</v>
      </c>
      <c r="U115" s="79">
        <v>3081.8850136718747</v>
      </c>
      <c r="V115" s="81">
        <v>0.16045572064879149</v>
      </c>
      <c r="W115" s="82">
        <v>-2.9730649427204132</v>
      </c>
      <c r="X115" s="81">
        <v>-0.89723738757268612</v>
      </c>
      <c r="Y115" s="82">
        <v>15927.011999999999</v>
      </c>
      <c r="Z115" s="87">
        <v>5.1679449198605738</v>
      </c>
      <c r="AA115" s="82">
        <v>17796.505999999998</v>
      </c>
      <c r="AB115" s="78">
        <v>0.13326301354897155</v>
      </c>
      <c r="AC115" s="78" t="s">
        <v>450</v>
      </c>
      <c r="AD115" s="78" t="s">
        <v>450</v>
      </c>
      <c r="AE115" s="78">
        <v>-1.0498944129408754</v>
      </c>
    </row>
    <row r="116" spans="1:31" x14ac:dyDescent="0.3">
      <c r="A116" s="47" t="s">
        <v>548</v>
      </c>
      <c r="B116" s="70" t="s">
        <v>410</v>
      </c>
      <c r="C116" s="75" t="s">
        <v>262</v>
      </c>
      <c r="D116" s="71" t="s">
        <v>264</v>
      </c>
      <c r="E116" s="89">
        <v>49.03</v>
      </c>
      <c r="F116" s="88">
        <v>-0.10340299999999999</v>
      </c>
      <c r="G116" s="88">
        <v>-4.124623E-3</v>
      </c>
      <c r="H116" s="89">
        <v>61.090908050537109</v>
      </c>
      <c r="I116" s="90">
        <v>0.24599037427161141</v>
      </c>
      <c r="J116" s="91">
        <v>1119.3409999999999</v>
      </c>
      <c r="K116" s="76">
        <v>0.37089948460746103</v>
      </c>
      <c r="L116" s="77">
        <v>0.46812860000000001</v>
      </c>
      <c r="M116" s="78">
        <v>0.30833749999999999</v>
      </c>
      <c r="N116" s="79">
        <v>132732.70000000001</v>
      </c>
      <c r="O116" s="78">
        <v>2.2924090056194796E-2</v>
      </c>
      <c r="P116" s="78">
        <v>2.9700000000000004E-3</v>
      </c>
      <c r="Q116" s="80">
        <v>1.1957550481830124</v>
      </c>
      <c r="R116" s="80">
        <v>14.605302353291629</v>
      </c>
      <c r="S116" s="80">
        <v>4.7394269657930748</v>
      </c>
      <c r="T116" s="79">
        <v>43565.7175078125</v>
      </c>
      <c r="U116" s="79">
        <v>18118.36994140625</v>
      </c>
      <c r="V116" s="81">
        <v>0.41588595294355341</v>
      </c>
      <c r="W116" s="82">
        <v>2.6681070146484376</v>
      </c>
      <c r="X116" s="81">
        <v>6.8552103459515693E-2</v>
      </c>
      <c r="Y116" s="82">
        <v>10367.530000000001</v>
      </c>
      <c r="Z116" s="87">
        <v>0.57221096784798997</v>
      </c>
      <c r="AA116" s="82">
        <v>70455.577999999994</v>
      </c>
      <c r="AB116" s="78">
        <v>8.8816744630791755E-2</v>
      </c>
      <c r="AC116" s="78">
        <v>6.0623508556847575E-2</v>
      </c>
      <c r="AD116" s="78">
        <v>0.63907039652358499</v>
      </c>
      <c r="AE116" s="78">
        <v>6.4871825236489031E-2</v>
      </c>
    </row>
    <row r="117" spans="1:31" x14ac:dyDescent="0.3">
      <c r="A117" s="47" t="s">
        <v>549</v>
      </c>
      <c r="B117" s="70" t="s">
        <v>104</v>
      </c>
      <c r="C117" s="75" t="s">
        <v>156</v>
      </c>
      <c r="D117" s="71" t="s">
        <v>105</v>
      </c>
      <c r="E117" s="89">
        <v>30.97</v>
      </c>
      <c r="F117" s="88">
        <v>3.1359620000000005E-2</v>
      </c>
      <c r="G117" s="88">
        <v>0.27966740000000001</v>
      </c>
      <c r="H117" s="89">
        <v>36.433334350585938</v>
      </c>
      <c r="I117" s="90">
        <v>0.17640730870474464</v>
      </c>
      <c r="J117" s="91">
        <v>104.34399999999999</v>
      </c>
      <c r="K117" s="76">
        <v>0.92990492984742779</v>
      </c>
      <c r="L117" s="77">
        <v>1.194177</v>
      </c>
      <c r="M117" s="78">
        <v>0.57219169999999997</v>
      </c>
      <c r="N117" s="79">
        <v>38717.78</v>
      </c>
      <c r="O117" s="78">
        <v>4.0010295784808823E-2</v>
      </c>
      <c r="P117" s="78">
        <v>3.3000000000000004E-3</v>
      </c>
      <c r="Q117" s="80">
        <v>2.1632542671612143</v>
      </c>
      <c r="R117" s="80">
        <v>11.625375375375373</v>
      </c>
      <c r="S117" s="80">
        <v>8.0750958759112521</v>
      </c>
      <c r="T117" s="79">
        <v>1993.6240397949218</v>
      </c>
      <c r="U117" s="79">
        <v>268.58099923706055</v>
      </c>
      <c r="V117" s="81">
        <v>0.13471998424772641</v>
      </c>
      <c r="W117" s="82">
        <v>2.0484689729785917</v>
      </c>
      <c r="X117" s="81">
        <v>0.10721452101794755</v>
      </c>
      <c r="Y117" s="82">
        <v>-200.01599999999996</v>
      </c>
      <c r="Z117" s="87">
        <v>-0.74471388731210164</v>
      </c>
      <c r="AA117" s="82">
        <v>1351.7089999999998</v>
      </c>
      <c r="AB117" s="78">
        <v>0.10980835055883542</v>
      </c>
      <c r="AC117" s="78">
        <v>1.1043777418090407E-2</v>
      </c>
      <c r="AD117" s="78">
        <v>0</v>
      </c>
      <c r="AE117" s="78">
        <v>0.14947834630142218</v>
      </c>
    </row>
    <row r="118" spans="1:31" x14ac:dyDescent="0.3">
      <c r="A118" s="47" t="s">
        <v>550</v>
      </c>
      <c r="B118" s="70" t="s">
        <v>381</v>
      </c>
      <c r="C118" s="75" t="s">
        <v>262</v>
      </c>
      <c r="D118" s="71" t="s">
        <v>266</v>
      </c>
      <c r="E118" s="89">
        <v>14.53</v>
      </c>
      <c r="F118" s="88">
        <v>-6.6924440000000002E-2</v>
      </c>
      <c r="G118" s="88">
        <v>0.25401950000000001</v>
      </c>
      <c r="H118" s="89">
        <v>18.791666030883789</v>
      </c>
      <c r="I118" s="90">
        <v>0.29330117211863671</v>
      </c>
      <c r="J118" s="91">
        <v>2421.0320000000002</v>
      </c>
      <c r="K118" s="76">
        <v>0.33410008624421317</v>
      </c>
      <c r="L118" s="77">
        <v>0.69537389999999999</v>
      </c>
      <c r="M118" s="78">
        <v>0.42248520000000001</v>
      </c>
      <c r="N118" s="79">
        <v>149151</v>
      </c>
      <c r="O118" s="78">
        <v>3.5794166408074507E-2</v>
      </c>
      <c r="P118" s="78">
        <v>3.96E-3</v>
      </c>
      <c r="Q118" s="80">
        <v>1.5392547623469504</v>
      </c>
      <c r="R118" s="80">
        <v>18.027295285359799</v>
      </c>
      <c r="S118" s="80">
        <v>4.9426292349294529</v>
      </c>
      <c r="T118" s="79">
        <v>17126.04105859375</v>
      </c>
      <c r="U118" s="79">
        <v>8308.042042968751</v>
      </c>
      <c r="V118" s="81">
        <v>0.48511165041262255</v>
      </c>
      <c r="W118" s="82">
        <v>0.78606299882936481</v>
      </c>
      <c r="X118" s="81">
        <v>0.11112221836154587</v>
      </c>
      <c r="Y118" s="82">
        <v>6866.8200000000006</v>
      </c>
      <c r="Z118" s="87">
        <v>0.82652687173285511</v>
      </c>
      <c r="AA118" s="82">
        <v>22431.817999999999</v>
      </c>
      <c r="AB118" s="78">
        <v>9.9302332961771128E-2</v>
      </c>
      <c r="AC118" s="78">
        <v>1.7813094221799029E-2</v>
      </c>
      <c r="AD118" s="78">
        <v>0.22476903764003858</v>
      </c>
      <c r="AE118" s="78">
        <v>8.4939640467707675E-2</v>
      </c>
    </row>
    <row r="119" spans="1:31" x14ac:dyDescent="0.3">
      <c r="A119" s="47" t="s">
        <v>551</v>
      </c>
      <c r="B119" s="70" t="s">
        <v>260</v>
      </c>
      <c r="C119" s="75" t="s">
        <v>368</v>
      </c>
      <c r="D119" s="71" t="s">
        <v>261</v>
      </c>
      <c r="E119" s="89">
        <v>28.21</v>
      </c>
      <c r="F119" s="88">
        <v>0.31736409999999998</v>
      </c>
      <c r="G119" s="88">
        <v>0.61881639999999993</v>
      </c>
      <c r="H119" s="89">
        <v>26.5</v>
      </c>
      <c r="I119" s="90">
        <v>-6.0616802552286408E-2</v>
      </c>
      <c r="J119" s="91">
        <v>577.91300000000001</v>
      </c>
      <c r="K119" s="76">
        <v>0.7908612542026221</v>
      </c>
      <c r="L119" s="77">
        <v>1.0089699999999999</v>
      </c>
      <c r="M119" s="78">
        <v>0.5197908</v>
      </c>
      <c r="N119" s="79">
        <v>131722.70000000001</v>
      </c>
      <c r="O119" s="78">
        <v>2.117832880063188E-2</v>
      </c>
      <c r="P119" s="78">
        <v>5.9400000000000008E-3</v>
      </c>
      <c r="Q119" s="80">
        <v>6.3622369544881083</v>
      </c>
      <c r="R119" s="80">
        <v>42.230538922155688</v>
      </c>
      <c r="S119" s="80">
        <v>24.318536886498148</v>
      </c>
      <c r="T119" s="79">
        <v>2383.3520029296874</v>
      </c>
      <c r="U119" s="79">
        <v>505.23899279785155</v>
      </c>
      <c r="V119" s="81">
        <v>0.21198672801029672</v>
      </c>
      <c r="W119" s="82">
        <v>0.47609667239111647</v>
      </c>
      <c r="X119" s="81">
        <v>0.11544348291538722</v>
      </c>
      <c r="Y119" s="82">
        <v>-1112.7579999999998</v>
      </c>
      <c r="Z119" s="87">
        <v>-2.2024388771696</v>
      </c>
      <c r="AA119" s="82">
        <v>2478.4090000000001</v>
      </c>
      <c r="AB119" s="78">
        <v>0.11645256919627858</v>
      </c>
      <c r="AC119" s="78">
        <v>6.7369031889224799E-3</v>
      </c>
      <c r="AD119" s="78">
        <v>0.4145117440647425</v>
      </c>
      <c r="AE119" s="78">
        <v>0.10571480767950776</v>
      </c>
    </row>
    <row r="120" spans="1:31" x14ac:dyDescent="0.3">
      <c r="A120" s="47" t="s">
        <v>552</v>
      </c>
      <c r="B120" s="70" t="s">
        <v>151</v>
      </c>
      <c r="C120" s="75" t="s">
        <v>392</v>
      </c>
      <c r="D120" s="71" t="s">
        <v>152</v>
      </c>
      <c r="E120" s="89">
        <v>21.28</v>
      </c>
      <c r="F120" s="88">
        <v>-3.9428480000000002E-2</v>
      </c>
      <c r="G120" s="88">
        <v>-4.3991930000000005E-2</v>
      </c>
      <c r="H120" s="89">
        <v>22.069999694824219</v>
      </c>
      <c r="I120" s="90">
        <v>3.7124045809408646E-2</v>
      </c>
      <c r="J120" s="91">
        <v>400.94600000000003</v>
      </c>
      <c r="K120" s="76">
        <v>0.4577998034648057</v>
      </c>
      <c r="L120" s="77">
        <v>0.70427479999999998</v>
      </c>
      <c r="M120" s="78">
        <v>0.27861570000000002</v>
      </c>
      <c r="N120" s="79">
        <v>38566.06</v>
      </c>
      <c r="O120" s="78">
        <v>8.4033766813944741E-2</v>
      </c>
      <c r="P120" s="78">
        <v>1.0010000000000002E-2</v>
      </c>
      <c r="Q120" s="80">
        <v>1.0829308553871562</v>
      </c>
      <c r="R120" s="80">
        <v>12.606635071090048</v>
      </c>
      <c r="S120" s="80">
        <v>7.5021486413386835</v>
      </c>
      <c r="T120" s="79">
        <v>3936.6410073242187</v>
      </c>
      <c r="U120" s="79">
        <v>2884.7890139160154</v>
      </c>
      <c r="V120" s="81">
        <v>0.73280469530973069</v>
      </c>
      <c r="W120" s="82">
        <v>3.3751140114364624</v>
      </c>
      <c r="X120" s="81">
        <v>0.34375460193390001</v>
      </c>
      <c r="Y120" s="82">
        <v>582.65400000000045</v>
      </c>
      <c r="Z120" s="87">
        <v>0.20197456284994131</v>
      </c>
      <c r="AA120" s="82">
        <v>13761.607000000002</v>
      </c>
      <c r="AB120" s="78">
        <v>9.6853322924133456E-2</v>
      </c>
      <c r="AC120" s="78">
        <v>6.2418986756102489E-2</v>
      </c>
      <c r="AD120" s="78">
        <v>0.16654421713903816</v>
      </c>
      <c r="AE120" s="78">
        <v>0.17902130406499223</v>
      </c>
    </row>
    <row r="121" spans="1:31" x14ac:dyDescent="0.3">
      <c r="A121" s="47" t="s">
        <v>553</v>
      </c>
      <c r="B121" s="70" t="s">
        <v>45</v>
      </c>
      <c r="C121" s="75" t="s">
        <v>365</v>
      </c>
      <c r="D121" s="71" t="s">
        <v>46</v>
      </c>
      <c r="E121" s="89">
        <v>17.45</v>
      </c>
      <c r="F121" s="88">
        <v>-0.31027660000000001</v>
      </c>
      <c r="G121" s="88">
        <v>2.1662810000000001E-2</v>
      </c>
      <c r="H121" s="89">
        <v>25.033332824707031</v>
      </c>
      <c r="I121" s="90">
        <v>0.43457494697461496</v>
      </c>
      <c r="J121" s="91">
        <v>144.178</v>
      </c>
      <c r="K121" s="76">
        <v>0.45830154392487066</v>
      </c>
      <c r="L121" s="77">
        <v>1.133413</v>
      </c>
      <c r="M121" s="78">
        <v>0.46632479999999998</v>
      </c>
      <c r="N121" s="79">
        <v>17506.349999999999</v>
      </c>
      <c r="O121" s="78">
        <v>3.5710489277660913E-2</v>
      </c>
      <c r="P121" s="78">
        <v>2.7500000000000003E-3</v>
      </c>
      <c r="Q121" s="80">
        <v>1.0612105126179867</v>
      </c>
      <c r="R121" s="80">
        <v>24.236111111111111</v>
      </c>
      <c r="S121" s="80">
        <v>6.7064458733587999</v>
      </c>
      <c r="T121" s="79">
        <v>4214.8768828124994</v>
      </c>
      <c r="U121" s="79">
        <v>475.12599975585937</v>
      </c>
      <c r="V121" s="81">
        <v>0.1127259497645914</v>
      </c>
      <c r="W121" s="82">
        <v>-1.0504349705467222</v>
      </c>
      <c r="X121" s="81">
        <v>-3.5932155883620052E-2</v>
      </c>
      <c r="Y121" s="82">
        <v>643.95100000000002</v>
      </c>
      <c r="Z121" s="87">
        <v>1.3553267982196098</v>
      </c>
      <c r="AA121" s="82">
        <v>2387.4030000000002</v>
      </c>
      <c r="AB121" s="78">
        <v>0.11489940384042636</v>
      </c>
      <c r="AC121" s="78" t="s">
        <v>450</v>
      </c>
      <c r="AD121" s="78">
        <v>0.44813789740868737</v>
      </c>
      <c r="AE121" s="78">
        <v>-6.6124198616585472E-2</v>
      </c>
    </row>
    <row r="122" spans="1:31" x14ac:dyDescent="0.3">
      <c r="A122" s="47" t="s">
        <v>554</v>
      </c>
      <c r="B122" s="70" t="s">
        <v>113</v>
      </c>
      <c r="C122" s="75" t="s">
        <v>373</v>
      </c>
      <c r="D122" s="71" t="s">
        <v>114</v>
      </c>
      <c r="E122" s="89">
        <v>19.45</v>
      </c>
      <c r="F122" s="88">
        <v>-0.22705439999999999</v>
      </c>
      <c r="G122" s="88">
        <v>0.2332282</v>
      </c>
      <c r="H122" s="89">
        <v>21.456249237060547</v>
      </c>
      <c r="I122" s="90">
        <v>0.10314906103139054</v>
      </c>
      <c r="J122" s="91">
        <v>1115.0060000000001</v>
      </c>
      <c r="K122" s="76">
        <v>0.75912865042878686</v>
      </c>
      <c r="L122" s="77">
        <v>1.123483</v>
      </c>
      <c r="M122" s="78">
        <v>0.63790429999999998</v>
      </c>
      <c r="N122" s="79">
        <v>133018.6</v>
      </c>
      <c r="O122" s="78">
        <v>3.5395429998594102E-2</v>
      </c>
      <c r="P122" s="78">
        <v>2.31E-3</v>
      </c>
      <c r="Q122" s="80">
        <v>2.3215577750851226</v>
      </c>
      <c r="R122" s="80">
        <v>17.876838235294116</v>
      </c>
      <c r="S122" s="80">
        <v>8.5258231977916275</v>
      </c>
      <c r="T122" s="79">
        <v>84129.448843749997</v>
      </c>
      <c r="U122" s="79">
        <v>2456.576977294922</v>
      </c>
      <c r="V122" s="81">
        <v>2.9199965185287457E-2</v>
      </c>
      <c r="W122" s="82">
        <v>0.21627298477458953</v>
      </c>
      <c r="X122" s="81">
        <v>2.866364619949496E-3</v>
      </c>
      <c r="Y122" s="82">
        <v>9799.6670000000013</v>
      </c>
      <c r="Z122" s="87">
        <v>3.989155271979703</v>
      </c>
      <c r="AA122" s="82">
        <v>9835.1750000000011</v>
      </c>
      <c r="AB122" s="78">
        <v>8.606592473459522E-2</v>
      </c>
      <c r="AC122" s="78">
        <v>1.233933134373172E-2</v>
      </c>
      <c r="AD122" s="78">
        <v>0.70000481894165334</v>
      </c>
      <c r="AE122" s="78">
        <v>2.4796100460283143E-2</v>
      </c>
    </row>
    <row r="123" spans="1:31" x14ac:dyDescent="0.3">
      <c r="A123" s="47" t="s">
        <v>555</v>
      </c>
      <c r="B123" s="70" t="s">
        <v>402</v>
      </c>
      <c r="C123" s="75" t="s">
        <v>374</v>
      </c>
      <c r="D123" s="71" t="s">
        <v>36</v>
      </c>
      <c r="E123" s="89">
        <v>20.7</v>
      </c>
      <c r="F123" s="88">
        <v>-7.1107409999999996E-2</v>
      </c>
      <c r="G123" s="88">
        <v>0.20072590000000001</v>
      </c>
      <c r="H123" s="89">
        <v>22.100000381469727</v>
      </c>
      <c r="I123" s="90">
        <v>6.7632868670035151E-2</v>
      </c>
      <c r="J123" s="91">
        <v>508.72899999999998</v>
      </c>
      <c r="K123" s="76">
        <v>0.66859958838595801</v>
      </c>
      <c r="L123" s="77">
        <v>1.3572340000000001</v>
      </c>
      <c r="M123" s="78">
        <v>0.69093079999999996</v>
      </c>
      <c r="N123" s="79">
        <v>62399.35</v>
      </c>
      <c r="O123" s="78">
        <v>4.1236446597831454E-2</v>
      </c>
      <c r="P123" s="78">
        <v>6.1600000000000014E-3</v>
      </c>
      <c r="Q123" s="80">
        <v>2.6550131947147531</v>
      </c>
      <c r="R123" s="80">
        <v>21.340206185567009</v>
      </c>
      <c r="S123" s="80">
        <v>8.8503309860277479</v>
      </c>
      <c r="T123" s="79">
        <v>4727.7669892578124</v>
      </c>
      <c r="U123" s="79">
        <v>1154.2589982910156</v>
      </c>
      <c r="V123" s="81">
        <v>0.24414464606941569</v>
      </c>
      <c r="W123" s="82">
        <v>0.52593266081350043</v>
      </c>
      <c r="X123" s="81">
        <v>5.6592720667266574E-2</v>
      </c>
      <c r="Y123" s="82">
        <v>2790.4259999999999</v>
      </c>
      <c r="Z123" s="87">
        <v>2.4175042205704931</v>
      </c>
      <c r="AA123" s="82">
        <v>3904.4109999999996</v>
      </c>
      <c r="AB123" s="78">
        <v>0.11491494016671971</v>
      </c>
      <c r="AC123" s="78">
        <v>1.7229825402227578E-2</v>
      </c>
      <c r="AD123" s="78">
        <v>0.4842257486411195</v>
      </c>
      <c r="AE123" s="78">
        <v>7.4997390939734898E-2</v>
      </c>
    </row>
    <row r="124" spans="1:31" x14ac:dyDescent="0.3">
      <c r="A124" s="47" t="s">
        <v>556</v>
      </c>
      <c r="B124" s="70" t="s">
        <v>253</v>
      </c>
      <c r="C124" s="75" t="s">
        <v>367</v>
      </c>
      <c r="D124" s="71" t="s">
        <v>254</v>
      </c>
      <c r="E124" s="89">
        <v>9.76</v>
      </c>
      <c r="F124" s="88">
        <v>3.510083E-2</v>
      </c>
      <c r="G124" s="88">
        <v>0.40425230000000001</v>
      </c>
      <c r="H124" s="89">
        <v>8.0423078536987305</v>
      </c>
      <c r="I124" s="90">
        <v>-0.17599304777676938</v>
      </c>
      <c r="J124" s="91">
        <v>547.74099999999999</v>
      </c>
      <c r="K124" s="76">
        <v>0.80059918830250065</v>
      </c>
      <c r="L124" s="77">
        <v>1.2860830000000001</v>
      </c>
      <c r="M124" s="78">
        <v>0.64295770000000008</v>
      </c>
      <c r="N124" s="79">
        <v>186410.7</v>
      </c>
      <c r="O124" s="78">
        <v>0.11201452153944737</v>
      </c>
      <c r="P124" s="78">
        <v>1.056E-2</v>
      </c>
      <c r="Q124" s="80">
        <v>0.88421598447175831</v>
      </c>
      <c r="R124" s="80">
        <v>27.186629526462397</v>
      </c>
      <c r="S124" s="80">
        <v>8.9673685301264392</v>
      </c>
      <c r="T124" s="79">
        <v>13955.2550390625</v>
      </c>
      <c r="U124" s="79">
        <v>1406.0989934082031</v>
      </c>
      <c r="V124" s="81">
        <v>0.10075767081807939</v>
      </c>
      <c r="W124" s="82">
        <v>-0.73871599443435665</v>
      </c>
      <c r="X124" s="81">
        <v>-2.899445666703138E-2</v>
      </c>
      <c r="Y124" s="82">
        <v>3294.3670000000002</v>
      </c>
      <c r="Z124" s="87">
        <v>2.3429125655049923</v>
      </c>
      <c r="AA124" s="82">
        <v>15565.684000000001</v>
      </c>
      <c r="AB124" s="78">
        <v>0.12302257745784123</v>
      </c>
      <c r="AC124" s="78">
        <v>4.4518822162854868E-3</v>
      </c>
      <c r="AD124" s="78">
        <v>0</v>
      </c>
      <c r="AE124" s="78">
        <v>-6.4903641959535616E-2</v>
      </c>
    </row>
    <row r="125" spans="1:31" x14ac:dyDescent="0.3">
      <c r="A125" s="47" t="s">
        <v>557</v>
      </c>
      <c r="B125" s="70" t="s">
        <v>189</v>
      </c>
      <c r="C125" s="75" t="s">
        <v>367</v>
      </c>
      <c r="D125" s="71" t="s">
        <v>190</v>
      </c>
      <c r="E125" s="89">
        <v>60.79</v>
      </c>
      <c r="F125" s="88">
        <v>0.14052539999999999</v>
      </c>
      <c r="G125" s="88">
        <v>0.43500680000000003</v>
      </c>
      <c r="H125" s="89">
        <v>75.886009216308594</v>
      </c>
      <c r="I125" s="90">
        <v>0.24833046909538736</v>
      </c>
      <c r="J125" s="91">
        <v>5284.4750000000004</v>
      </c>
      <c r="K125" s="76">
        <v>0.69569030036096302</v>
      </c>
      <c r="L125" s="77">
        <v>0.82276680000000002</v>
      </c>
      <c r="M125" s="78">
        <v>0.48326580000000002</v>
      </c>
      <c r="N125" s="79">
        <v>1698877</v>
      </c>
      <c r="O125" s="78">
        <v>1.4571959531688697E-2</v>
      </c>
      <c r="P125" s="78">
        <v>1.98E-3</v>
      </c>
      <c r="Q125" s="80">
        <v>1.6679975010909005</v>
      </c>
      <c r="R125" s="80">
        <v>6.1703207470564347</v>
      </c>
      <c r="S125" s="80">
        <v>3.733838058681251</v>
      </c>
      <c r="T125" s="79">
        <v>153368.14164062499</v>
      </c>
      <c r="U125" s="79">
        <v>40344.574382812498</v>
      </c>
      <c r="V125" s="81">
        <v>0.26305707268298678</v>
      </c>
      <c r="W125" s="82">
        <v>1.1960979752731322</v>
      </c>
      <c r="X125" s="81">
        <v>4.1212925841485261E-2</v>
      </c>
      <c r="Y125" s="82">
        <v>30215.637999999995</v>
      </c>
      <c r="Z125" s="87">
        <v>0.74893931742337061</v>
      </c>
      <c r="AA125" s="82">
        <v>157149.353</v>
      </c>
      <c r="AB125" s="78">
        <v>0.10465081000779326</v>
      </c>
      <c r="AC125" s="78">
        <v>2.3266398057594055E-2</v>
      </c>
      <c r="AD125" s="78" t="s">
        <v>450</v>
      </c>
      <c r="AE125" s="78">
        <v>3.6603760300686246E-2</v>
      </c>
    </row>
    <row r="126" spans="1:31" x14ac:dyDescent="0.3">
      <c r="A126" s="47" t="s">
        <v>558</v>
      </c>
      <c r="B126" s="70" t="s">
        <v>238</v>
      </c>
      <c r="C126" s="75" t="s">
        <v>368</v>
      </c>
      <c r="D126" s="71" t="s">
        <v>239</v>
      </c>
      <c r="E126" s="89">
        <v>10.49</v>
      </c>
      <c r="F126" s="88">
        <v>-0.38221440000000001</v>
      </c>
      <c r="G126" s="88">
        <v>-2.6972960000000001E-2</v>
      </c>
      <c r="H126" s="89">
        <v>15.659999847412109</v>
      </c>
      <c r="I126" s="90">
        <v>0.49285031910506283</v>
      </c>
      <c r="J126" s="91">
        <v>71.224999999999994</v>
      </c>
      <c r="K126" s="76">
        <v>0.98110214110214122</v>
      </c>
      <c r="L126" s="77">
        <v>1.4088400000000001</v>
      </c>
      <c r="M126" s="78">
        <v>0.65746830000000001</v>
      </c>
      <c r="N126" s="79">
        <v>11622.53</v>
      </c>
      <c r="O126" s="78">
        <v>3.3306057613875409E-2</v>
      </c>
      <c r="P126" s="78">
        <v>8.1400000000000014E-3</v>
      </c>
      <c r="Q126" s="80">
        <v>0.63679641121162356</v>
      </c>
      <c r="R126" s="80">
        <v>7.7132352941176467</v>
      </c>
      <c r="S126" s="80">
        <v>5.384943660676889</v>
      </c>
      <c r="T126" s="79">
        <v>1996.2039560546875</v>
      </c>
      <c r="U126" s="79">
        <v>90.157005126953123</v>
      </c>
      <c r="V126" s="81">
        <v>4.5164225255389288E-2</v>
      </c>
      <c r="W126" s="82">
        <v>-1.6019920116595028</v>
      </c>
      <c r="X126" s="81">
        <v>-5.7159430370010832E-2</v>
      </c>
      <c r="Y126" s="82">
        <v>626.72800000000007</v>
      </c>
      <c r="Z126" s="87">
        <v>6.9515175123384276</v>
      </c>
      <c r="AA126" s="82">
        <v>1117.107</v>
      </c>
      <c r="AB126" s="78">
        <v>9.8727613025243161E-2</v>
      </c>
      <c r="AC126" s="78">
        <v>6.673021812002583E-2</v>
      </c>
      <c r="AD126" s="78" t="s">
        <v>450</v>
      </c>
      <c r="AE126" s="78">
        <v>-9.9770017401714289E-2</v>
      </c>
    </row>
    <row r="127" spans="1:31" x14ac:dyDescent="0.3">
      <c r="A127" s="47" t="s">
        <v>559</v>
      </c>
      <c r="B127" s="70" t="s">
        <v>292</v>
      </c>
      <c r="C127" s="75" t="s">
        <v>370</v>
      </c>
      <c r="D127" s="71" t="s">
        <v>293</v>
      </c>
      <c r="E127" s="89">
        <v>20.36</v>
      </c>
      <c r="F127" s="88">
        <v>0.82273949999999996</v>
      </c>
      <c r="G127" s="88">
        <v>1.908571</v>
      </c>
      <c r="H127" s="89">
        <v>21.111764907836914</v>
      </c>
      <c r="I127" s="90">
        <v>3.6923620227746312E-2</v>
      </c>
      <c r="J127" s="91">
        <v>1597.0170000000001</v>
      </c>
      <c r="K127" s="76">
        <v>0.9247002380062328</v>
      </c>
      <c r="L127" s="77">
        <v>1.7257659999999999</v>
      </c>
      <c r="M127" s="78">
        <v>0.85209050000000008</v>
      </c>
      <c r="N127" s="79">
        <v>1615324</v>
      </c>
      <c r="O127" s="78">
        <v>4.1900191093757831E-2</v>
      </c>
      <c r="P127" s="78">
        <v>1.5400000000000004E-3</v>
      </c>
      <c r="Q127" s="80">
        <v>6.4375224983908907</v>
      </c>
      <c r="R127" s="80">
        <v>52.746113989637301</v>
      </c>
      <c r="S127" s="80">
        <v>15.995275159501146</v>
      </c>
      <c r="T127" s="79">
        <v>24920</v>
      </c>
      <c r="U127" s="79">
        <v>132</v>
      </c>
      <c r="V127" s="81">
        <v>5.2969502407704651E-3</v>
      </c>
      <c r="W127" s="82">
        <v>-0.89353500014156106</v>
      </c>
      <c r="X127" s="81">
        <v>-5.7262864579497412E-2</v>
      </c>
      <c r="Y127" s="82">
        <v>9120</v>
      </c>
      <c r="Z127" s="87">
        <v>69.090909090909093</v>
      </c>
      <c r="AA127" s="82">
        <v>578</v>
      </c>
      <c r="AB127" s="78">
        <v>0.11728961986045121</v>
      </c>
      <c r="AC127" s="78" t="s">
        <v>450</v>
      </c>
      <c r="AD127" s="78" t="s">
        <v>450</v>
      </c>
      <c r="AE127" s="78">
        <v>-0.33599072329323093</v>
      </c>
    </row>
    <row r="128" spans="1:31" ht="17.25" thickBot="1" x14ac:dyDescent="0.35">
      <c r="A128" s="47" t="s">
        <v>560</v>
      </c>
      <c r="B128" s="70" t="s">
        <v>417</v>
      </c>
      <c r="C128" s="75" t="s">
        <v>365</v>
      </c>
      <c r="D128" s="71" t="s">
        <v>72</v>
      </c>
      <c r="E128" s="89">
        <v>66.290000000000006</v>
      </c>
      <c r="F128" s="88">
        <v>0.92603620000000009</v>
      </c>
      <c r="G128" s="88">
        <v>2.0305499999999999</v>
      </c>
      <c r="H128" s="89">
        <v>51.238460540771484</v>
      </c>
      <c r="I128" s="90">
        <v>-0.22705595805141832</v>
      </c>
      <c r="J128" s="91">
        <v>2098.6590000000001</v>
      </c>
      <c r="K128" s="76">
        <v>0.35720000247777267</v>
      </c>
      <c r="L128" s="77">
        <v>0.87749999999999995</v>
      </c>
      <c r="M128" s="78">
        <v>0.49429580000000001</v>
      </c>
      <c r="N128" s="79">
        <v>308671.40000000002</v>
      </c>
      <c r="O128" s="78">
        <v>2.2133834728890231E-2</v>
      </c>
      <c r="P128" s="78">
        <v>2.0900000000000003E-3</v>
      </c>
      <c r="Q128" s="80">
        <v>13.419454482106834</v>
      </c>
      <c r="R128" s="80">
        <v>63.193517635843669</v>
      </c>
      <c r="S128" s="80">
        <v>46.491466706621466</v>
      </c>
      <c r="T128" s="79">
        <v>14906.828986328124</v>
      </c>
      <c r="U128" s="79">
        <v>2593.4849448242189</v>
      </c>
      <c r="V128" s="81">
        <v>0.17397965370118937</v>
      </c>
      <c r="W128" s="82">
        <v>0.89299698980808262</v>
      </c>
      <c r="X128" s="81">
        <v>0.12572064597725499</v>
      </c>
      <c r="Y128" s="82">
        <v>-902.4670000000001</v>
      </c>
      <c r="Z128" s="87">
        <v>-0.3479746438478622</v>
      </c>
      <c r="AA128" s="82">
        <v>8929.99</v>
      </c>
      <c r="AB128" s="78">
        <v>0.11274746138824693</v>
      </c>
      <c r="AC128" s="78">
        <v>6.669953966737782E-3</v>
      </c>
      <c r="AD128" s="78">
        <v>0.55247460486652578</v>
      </c>
      <c r="AE128" s="78">
        <v>0.20382011250279519</v>
      </c>
    </row>
    <row r="129" spans="2:31" x14ac:dyDescent="0.3">
      <c r="B129" s="83"/>
      <c r="C129" s="83"/>
      <c r="D129" s="83"/>
      <c r="E129" s="84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6"/>
    </row>
  </sheetData>
  <protectedRanges>
    <protectedRange password="E272" sqref="B129:AE129 B14:AE14 B15:D127" name="Permitir Filtros1_3"/>
    <protectedRange password="E272" sqref="E15:AA128" name="Permitir Filtros1_3_5"/>
    <protectedRange password="E272" sqref="AB15:AB128" name="Permitir Filtros1_3_1_1"/>
    <protectedRange password="E272" sqref="AC15:AC128" name="Permitir Filtros1_3_2_1"/>
    <protectedRange password="E272" sqref="AD15:AD128" name="Permitir Filtros1_3_3_1"/>
    <protectedRange password="E272" sqref="AE15:AE128" name="Permitir Filtros1_3_4_1"/>
  </protectedRanges>
  <autoFilter ref="B14:AE128" xr:uid="{00000000-0009-0000-0000-000002000000}">
    <sortState xmlns:xlrd2="http://schemas.microsoft.com/office/spreadsheetml/2017/richdata2" ref="B15:AE128">
      <sortCondition ref="B14:B128"/>
    </sortState>
  </autoFilter>
  <mergeCells count="6">
    <mergeCell ref="E7:F8"/>
    <mergeCell ref="B12:D13"/>
    <mergeCell ref="E12:K13"/>
    <mergeCell ref="T12:AE13"/>
    <mergeCell ref="L12:R13"/>
    <mergeCell ref="S12:S13"/>
  </mergeCells>
  <conditionalFormatting sqref="F15:G128 T15:U128 AA15:AA128 W15:Y128">
    <cfRule type="cellIs" dxfId="5" priority="6" operator="lessThan">
      <formula>0</formula>
    </cfRule>
  </conditionalFormatting>
  <conditionalFormatting sqref="I102:I1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:I1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:I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:I1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5:AE128">
    <cfRule type="cellIs" dxfId="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1:BP185"/>
  <sheetViews>
    <sheetView zoomScaleNormal="100" workbookViewId="0"/>
  </sheetViews>
  <sheetFormatPr defaultColWidth="9.140625" defaultRowHeight="15" zeroHeight="1" x14ac:dyDescent="0.25"/>
  <cols>
    <col min="1" max="1" width="5.7109375" style="1" customWidth="1"/>
    <col min="2" max="2" width="16.7109375" style="1" customWidth="1"/>
    <col min="3" max="3" width="9.7109375" style="1" customWidth="1"/>
    <col min="4" max="5" width="14.7109375" style="1" customWidth="1"/>
    <col min="6" max="6" width="12.7109375" style="1" customWidth="1"/>
    <col min="7" max="16" width="13.7109375" style="1" customWidth="1"/>
    <col min="17" max="17" width="9" style="124" customWidth="1"/>
    <col min="18" max="52" width="8.7109375" style="124" customWidth="1"/>
    <col min="53" max="63" width="8.7109375" style="99" customWidth="1"/>
    <col min="64" max="67" width="9.140625" style="99"/>
    <col min="68" max="68" width="9.140625" style="62"/>
    <col min="69" max="16384" width="9.140625" style="1"/>
  </cols>
  <sheetData>
    <row r="1" spans="1:52" x14ac:dyDescent="0.25"/>
    <row r="2" spans="1:52" x14ac:dyDescent="0.25"/>
    <row r="3" spans="1:52" x14ac:dyDescent="0.25"/>
    <row r="4" spans="1:52" x14ac:dyDescent="0.25"/>
    <row r="5" spans="1:52" x14ac:dyDescent="0.25"/>
    <row r="6" spans="1:52" x14ac:dyDescent="0.25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5"/>
      <c r="R6" s="125"/>
      <c r="S6" s="125"/>
      <c r="T6" s="125"/>
      <c r="U6" s="125"/>
      <c r="V6" s="125"/>
      <c r="W6" s="125"/>
      <c r="X6" s="125"/>
      <c r="Y6" s="125"/>
    </row>
    <row r="7" spans="1:52" x14ac:dyDescent="0.25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5"/>
      <c r="R7" s="125"/>
      <c r="S7" s="125"/>
      <c r="T7" s="125"/>
      <c r="U7" s="125"/>
      <c r="V7" s="125"/>
      <c r="W7" s="125"/>
      <c r="X7" s="125"/>
      <c r="Y7" s="125"/>
    </row>
    <row r="8" spans="1:52" x14ac:dyDescent="0.25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25"/>
      <c r="R8" s="125"/>
      <c r="S8" s="125"/>
      <c r="T8" s="125"/>
      <c r="U8" s="125"/>
      <c r="V8" s="125"/>
      <c r="W8" s="125"/>
      <c r="X8" s="125"/>
      <c r="Y8" s="125"/>
      <c r="AA8" s="126" t="s">
        <v>0</v>
      </c>
      <c r="AB8" s="126" t="s">
        <v>1</v>
      </c>
      <c r="AC8" s="126" t="s">
        <v>2</v>
      </c>
      <c r="AD8" s="126" t="s">
        <v>3</v>
      </c>
      <c r="AE8" s="126" t="s">
        <v>316</v>
      </c>
      <c r="AF8" s="126" t="s">
        <v>4</v>
      </c>
      <c r="AG8" s="126" t="s">
        <v>6</v>
      </c>
      <c r="AH8" s="127" t="s">
        <v>7</v>
      </c>
      <c r="AI8" s="127" t="s">
        <v>298</v>
      </c>
      <c r="AJ8" s="127" t="s">
        <v>299</v>
      </c>
      <c r="AK8" s="127" t="s">
        <v>300</v>
      </c>
      <c r="AL8" s="127" t="s">
        <v>5</v>
      </c>
      <c r="AM8" s="127" t="s">
        <v>295</v>
      </c>
      <c r="AN8" s="127" t="s">
        <v>305</v>
      </c>
      <c r="AO8" s="127" t="s">
        <v>307</v>
      </c>
      <c r="AP8" s="127" t="s">
        <v>306</v>
      </c>
      <c r="AQ8" s="126" t="s">
        <v>319</v>
      </c>
      <c r="AR8" s="126" t="s">
        <v>318</v>
      </c>
      <c r="AS8" s="126" t="s">
        <v>320</v>
      </c>
      <c r="AT8" s="126" t="s">
        <v>8</v>
      </c>
      <c r="AU8" s="126" t="s">
        <v>9</v>
      </c>
      <c r="AV8" s="126" t="s">
        <v>321</v>
      </c>
      <c r="AW8" s="126" t="s">
        <v>322</v>
      </c>
      <c r="AX8" s="126">
        <v>2019</v>
      </c>
      <c r="AY8" s="126" t="s">
        <v>323</v>
      </c>
    </row>
    <row r="9" spans="1:52" ht="18.75" x14ac:dyDescent="0.25">
      <c r="A9" s="10"/>
      <c r="B9" s="12" t="s">
        <v>10</v>
      </c>
      <c r="C9" s="13"/>
      <c r="D9" s="14">
        <v>1</v>
      </c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28"/>
      <c r="R9" s="128"/>
      <c r="S9" s="128"/>
      <c r="T9" s="128"/>
      <c r="U9" s="128"/>
      <c r="V9" s="128"/>
      <c r="W9" s="128"/>
      <c r="X9" s="128"/>
      <c r="Y9" s="128"/>
      <c r="AA9" s="129">
        <v>1</v>
      </c>
      <c r="AB9" s="129" t="s">
        <v>11</v>
      </c>
      <c r="AC9" s="129" t="s">
        <v>12</v>
      </c>
      <c r="AD9" s="130">
        <v>38066.26</v>
      </c>
      <c r="AE9" s="130">
        <v>24.1</v>
      </c>
      <c r="AF9" s="130">
        <v>8531.6730289000006</v>
      </c>
      <c r="AG9" s="131">
        <v>24.616666793823242</v>
      </c>
      <c r="AH9" s="132">
        <v>2.1438456175238096E-2</v>
      </c>
      <c r="AI9" s="133">
        <v>10</v>
      </c>
      <c r="AJ9" s="133">
        <v>5</v>
      </c>
      <c r="AK9" s="134">
        <v>0</v>
      </c>
      <c r="AL9" s="135">
        <v>4528.2910000000011</v>
      </c>
      <c r="AM9" s="135">
        <v>2125</v>
      </c>
      <c r="AN9" s="135">
        <v>2386</v>
      </c>
      <c r="AO9" s="131">
        <v>494.44299999999998</v>
      </c>
      <c r="AP9" s="131">
        <v>657.33299999999997</v>
      </c>
      <c r="AQ9" s="129">
        <v>5.4865264161357921</v>
      </c>
      <c r="AR9" s="133">
        <v>14.731051344743276</v>
      </c>
      <c r="AS9" s="130">
        <v>2.4631594571824929</v>
      </c>
      <c r="AT9" s="136">
        <v>0.19193726091614985</v>
      </c>
      <c r="AU9" s="137">
        <v>1.6360000000000001</v>
      </c>
      <c r="AV9" s="138">
        <v>2.8547720000000002E-2</v>
      </c>
      <c r="AW9" s="139">
        <v>0.13602700000000001</v>
      </c>
      <c r="AX9" s="140">
        <v>2.539371E-2</v>
      </c>
      <c r="AY9" s="141">
        <v>0.41125100000000003</v>
      </c>
      <c r="AZ9" s="142"/>
    </row>
    <row r="10" spans="1:52" ht="18.75" x14ac:dyDescent="0.25">
      <c r="B10" s="3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43"/>
      <c r="R10" s="143"/>
      <c r="S10" s="143"/>
      <c r="T10" s="143"/>
      <c r="U10" s="143"/>
      <c r="V10" s="143"/>
      <c r="W10" s="143"/>
      <c r="X10" s="143"/>
      <c r="Y10" s="143"/>
      <c r="AA10" s="129">
        <v>1</v>
      </c>
      <c r="AB10" s="129" t="s">
        <v>14</v>
      </c>
      <c r="AC10" s="129" t="s">
        <v>15</v>
      </c>
      <c r="AD10" s="130">
        <v>32692.28</v>
      </c>
      <c r="AE10" s="130">
        <v>24.4</v>
      </c>
      <c r="AF10" s="130">
        <v>4650.518</v>
      </c>
      <c r="AG10" s="131">
        <v>25.5625</v>
      </c>
      <c r="AH10" s="132">
        <v>4.7643442622950838E-2</v>
      </c>
      <c r="AI10" s="133">
        <v>4</v>
      </c>
      <c r="AJ10" s="133">
        <v>6</v>
      </c>
      <c r="AK10" s="134">
        <v>1</v>
      </c>
      <c r="AL10" s="135">
        <v>1604.713</v>
      </c>
      <c r="AM10" s="135">
        <v>783.83299999999997</v>
      </c>
      <c r="AN10" s="135">
        <v>843.66700000000003</v>
      </c>
      <c r="AO10" s="131">
        <v>397.16700000000003</v>
      </c>
      <c r="AP10" s="131">
        <v>424.33300000000003</v>
      </c>
      <c r="AQ10" s="129">
        <v>8.4540642220212465</v>
      </c>
      <c r="AR10" s="133">
        <v>10.951526032315977</v>
      </c>
      <c r="AS10" s="130">
        <v>1.5978862413653321</v>
      </c>
      <c r="AT10" s="138">
        <v>0.11652234680817006</v>
      </c>
      <c r="AU10" s="137">
        <v>2.2280000000000002</v>
      </c>
      <c r="AV10" s="138">
        <v>3.536885E-2</v>
      </c>
      <c r="AW10" s="139">
        <v>5.172409E-2</v>
      </c>
      <c r="AX10" s="140">
        <v>1.5708860000000002E-2</v>
      </c>
      <c r="AY10" s="141">
        <v>0.53314539999999999</v>
      </c>
      <c r="AZ10" s="142"/>
    </row>
    <row r="11" spans="1:52" ht="13.5" customHeight="1" x14ac:dyDescent="0.25">
      <c r="B11" s="16" t="s">
        <v>13</v>
      </c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43"/>
      <c r="R11" s="143"/>
      <c r="S11" s="143"/>
      <c r="T11" s="143"/>
      <c r="U11" s="143"/>
      <c r="V11" s="143"/>
      <c r="W11" s="143"/>
      <c r="X11" s="143"/>
      <c r="Y11" s="143"/>
      <c r="AA11" s="129">
        <v>2</v>
      </c>
      <c r="AB11" s="129" t="s">
        <v>21</v>
      </c>
      <c r="AC11" s="129" t="s">
        <v>22</v>
      </c>
      <c r="AD11" s="130">
        <v>232997.9</v>
      </c>
      <c r="AE11" s="130">
        <v>19.7</v>
      </c>
      <c r="AF11" s="130">
        <v>16005.7229462</v>
      </c>
      <c r="AG11" s="131">
        <v>29.083333969116211</v>
      </c>
      <c r="AH11" s="132">
        <v>0.47631136899067061</v>
      </c>
      <c r="AI11" s="133">
        <v>12</v>
      </c>
      <c r="AJ11" s="133">
        <v>4</v>
      </c>
      <c r="AK11" s="134">
        <v>1</v>
      </c>
      <c r="AL11" s="135">
        <v>16088.14</v>
      </c>
      <c r="AM11" s="135">
        <v>4879.692</v>
      </c>
      <c r="AN11" s="135">
        <v>5189.0770000000002</v>
      </c>
      <c r="AO11" s="131">
        <v>584.58299999999997</v>
      </c>
      <c r="AP11" s="131">
        <v>1071.6669999999999</v>
      </c>
      <c r="AQ11" s="129">
        <v>6.3933443165711363</v>
      </c>
      <c r="AR11" s="133">
        <v>16.61045531197302</v>
      </c>
      <c r="AS11" s="130">
        <v>2.3404972445600034</v>
      </c>
      <c r="AT11" s="138">
        <v>0.17622656996991581</v>
      </c>
      <c r="AU11" s="137">
        <v>1.1859999999999999</v>
      </c>
      <c r="AV11" s="138">
        <v>8.2233500000000008E-3</v>
      </c>
      <c r="AW11" s="139">
        <v>-4.8309179999999993E-2</v>
      </c>
      <c r="AX11" s="140">
        <v>-0.44034089999999998</v>
      </c>
      <c r="AY11" s="141">
        <v>-0.4960348</v>
      </c>
      <c r="AZ11" s="142"/>
    </row>
    <row r="12" spans="1:52" ht="15.95" customHeight="1" thickBot="1" x14ac:dyDescent="0.3">
      <c r="A12" s="17"/>
      <c r="B12" s="114" t="s">
        <v>294</v>
      </c>
      <c r="C12" s="114"/>
      <c r="D12" s="114"/>
      <c r="E12" s="114"/>
      <c r="F12" s="115"/>
      <c r="G12" s="116" t="s">
        <v>297</v>
      </c>
      <c r="H12" s="114"/>
      <c r="I12" s="114"/>
      <c r="J12" s="114"/>
      <c r="K12" s="117"/>
      <c r="L12" s="118" t="s">
        <v>296</v>
      </c>
      <c r="M12" s="119"/>
      <c r="N12" s="119"/>
      <c r="O12" s="119"/>
      <c r="P12" s="119"/>
      <c r="Q12" s="144"/>
      <c r="R12" s="144"/>
      <c r="S12" s="144"/>
      <c r="T12" s="144"/>
      <c r="U12" s="144"/>
      <c r="V12" s="144"/>
      <c r="W12" s="144"/>
      <c r="X12" s="144"/>
      <c r="Y12" s="144"/>
      <c r="AA12" s="129">
        <v>2</v>
      </c>
      <c r="AB12" s="129" t="s">
        <v>23</v>
      </c>
      <c r="AC12" s="129" t="s">
        <v>24</v>
      </c>
      <c r="AD12" s="130">
        <v>409575.5</v>
      </c>
      <c r="AE12" s="130">
        <v>23.1</v>
      </c>
      <c r="AF12" s="130">
        <v>61586.425431299998</v>
      </c>
      <c r="AG12" s="131">
        <v>34.5</v>
      </c>
      <c r="AH12" s="132">
        <v>0.49350649350649345</v>
      </c>
      <c r="AI12" s="133">
        <v>15</v>
      </c>
      <c r="AJ12" s="133">
        <v>1</v>
      </c>
      <c r="AK12" s="134">
        <v>1</v>
      </c>
      <c r="AL12" s="135">
        <v>47709.520000000004</v>
      </c>
      <c r="AM12" s="135">
        <v>24704.582999999999</v>
      </c>
      <c r="AN12" s="135">
        <v>23558.332999999999</v>
      </c>
      <c r="AO12" s="131">
        <v>2565.7000000000003</v>
      </c>
      <c r="AP12" s="131">
        <v>7639</v>
      </c>
      <c r="AQ12" s="129">
        <v>5.311103185072561</v>
      </c>
      <c r="AR12" s="145">
        <v>7.2962728995578026</v>
      </c>
      <c r="AS12" s="130">
        <v>1.7101484381395864</v>
      </c>
      <c r="AT12" s="138">
        <v>7.374997135390071E-3</v>
      </c>
      <c r="AU12" s="137">
        <v>3.1659999999999999</v>
      </c>
      <c r="AV12" s="138">
        <v>2.6536799999999999E-2</v>
      </c>
      <c r="AW12" s="139">
        <v>7.2423370000000001E-2</v>
      </c>
      <c r="AX12" s="140">
        <v>-8.4483569999999994E-2</v>
      </c>
      <c r="AY12" s="141">
        <v>-0.17670539999999998</v>
      </c>
      <c r="AZ12" s="142"/>
    </row>
    <row r="13" spans="1:52" ht="47.25" customHeight="1" x14ac:dyDescent="0.25">
      <c r="A13" s="10"/>
      <c r="B13" s="50" t="s">
        <v>1</v>
      </c>
      <c r="C13" s="51" t="s">
        <v>16</v>
      </c>
      <c r="D13" s="50" t="s">
        <v>17</v>
      </c>
      <c r="E13" s="50" t="s">
        <v>301</v>
      </c>
      <c r="F13" s="52" t="s">
        <v>18</v>
      </c>
      <c r="G13" s="53" t="s">
        <v>6</v>
      </c>
      <c r="H13" s="50" t="s">
        <v>7</v>
      </c>
      <c r="I13" s="50" t="s">
        <v>298</v>
      </c>
      <c r="J13" s="50" t="s">
        <v>299</v>
      </c>
      <c r="K13" s="52" t="s">
        <v>300</v>
      </c>
      <c r="L13" s="54" t="s">
        <v>19</v>
      </c>
      <c r="M13" s="50" t="s">
        <v>305</v>
      </c>
      <c r="N13" s="50" t="s">
        <v>562</v>
      </c>
      <c r="O13" s="50" t="s">
        <v>315</v>
      </c>
      <c r="P13" s="50" t="s">
        <v>563</v>
      </c>
      <c r="Q13" s="146" t="s">
        <v>324</v>
      </c>
      <c r="R13" s="146" t="s">
        <v>325</v>
      </c>
      <c r="S13" s="146" t="s">
        <v>326</v>
      </c>
      <c r="T13" s="146" t="s">
        <v>327</v>
      </c>
      <c r="U13" s="146" t="s">
        <v>328</v>
      </c>
      <c r="V13" s="146" t="s">
        <v>329</v>
      </c>
      <c r="W13" s="146" t="s">
        <v>330</v>
      </c>
      <c r="X13" s="146" t="s">
        <v>331</v>
      </c>
      <c r="Y13" s="146" t="s">
        <v>332</v>
      </c>
      <c r="AA13" s="129">
        <v>2</v>
      </c>
      <c r="AB13" s="129" t="s">
        <v>25</v>
      </c>
      <c r="AC13" s="129" t="s">
        <v>26</v>
      </c>
      <c r="AD13" s="130">
        <v>200565.9</v>
      </c>
      <c r="AE13" s="130">
        <v>17.87</v>
      </c>
      <c r="AF13" s="130">
        <v>12712.18034531</v>
      </c>
      <c r="AG13" s="131">
        <v>18.846153259277344</v>
      </c>
      <c r="AH13" s="132">
        <v>5.4625252337847874E-2</v>
      </c>
      <c r="AI13" s="133">
        <v>12</v>
      </c>
      <c r="AJ13" s="133">
        <v>3</v>
      </c>
      <c r="AK13" s="134">
        <v>0</v>
      </c>
      <c r="AL13" s="135">
        <v>13830</v>
      </c>
      <c r="AM13" s="135">
        <v>7905.692</v>
      </c>
      <c r="AN13" s="135">
        <v>6083.0770000000002</v>
      </c>
      <c r="AO13" s="131">
        <v>2475.3330000000001</v>
      </c>
      <c r="AP13" s="131">
        <v>1646.6670000000001</v>
      </c>
      <c r="AQ13" s="129">
        <v>5.424327087312883</v>
      </c>
      <c r="AR13" s="133">
        <v>8.0098610488570152</v>
      </c>
      <c r="AS13" s="130">
        <v>33.890203637345252</v>
      </c>
      <c r="AT13" s="138">
        <v>2.6238875997254918</v>
      </c>
      <c r="AU13" s="137">
        <v>2.2309999999999999</v>
      </c>
      <c r="AV13" s="138">
        <v>2.8483489999999997E-2</v>
      </c>
      <c r="AW13" s="139">
        <v>0.24011109999999999</v>
      </c>
      <c r="AX13" s="140">
        <v>0.79417680000000002</v>
      </c>
      <c r="AY13" s="141">
        <v>1.3298570000000001</v>
      </c>
      <c r="AZ13" s="142"/>
    </row>
    <row r="14" spans="1:52" x14ac:dyDescent="0.25">
      <c r="A14" s="10"/>
      <c r="B14" s="64" t="str">
        <f t="array" ref="B14">IFERROR(INDEX($AA$9:$AY$136,SMALL(IF($AA$9:$AA$136=$D$9,ROW($AA$9:$AA$136)-8),ROW(A1)),2)," ")</f>
        <v>São Martinho</v>
      </c>
      <c r="C14" s="65" t="str">
        <f t="array" ref="C14">IFERROR(INDEX($AA$9:$AY$136,SMALL(IF($AA$9:$AA$136=$D$9,ROW($AA$9:$AA$136)-8),ROW(B1)),3)," ")</f>
        <v>SMTO3</v>
      </c>
      <c r="D14" s="66">
        <f t="array" ref="D14">IFERROR(INDEX($AA$9:$AY$136,SMALL(IF($AA$9:$AA$136=$D$9,ROW($AA$9:$AA$136)-8),ROW(C1)),4)," ")</f>
        <v>38066.26</v>
      </c>
      <c r="E14" s="67">
        <f t="array" ref="E14">IFERROR(INDEX($AA$9:$AY$136,SMALL(IF($AA$9:$AA$136=$D$9,ROW($AA$9:$AA$136)-8),ROW(D1)),5)," ")</f>
        <v>24.1</v>
      </c>
      <c r="F14" s="68">
        <f t="array" ref="F14">IFERROR(INDEX($AA$9:$AY$136,SMALL(IF($AA$9:$AA$136=$D$9,ROW($AA$9:$AA$136)-8),ROW(E1)),6)," ")</f>
        <v>8531.6730289000006</v>
      </c>
      <c r="G14" s="67">
        <f t="array" ref="G14">IFERROR(INDEX($AA$9:$AY$136,SMALL(IF($AA$9:$AA$136=$D$9,ROW($AA$9:$AA$136)-8),ROW(F1)),7)," ")</f>
        <v>24.616666793823242</v>
      </c>
      <c r="H14" s="69">
        <f t="array" ref="H14">IFERROR(INDEX($AA$9:$AY$136,SMALL(IF($AA$9:$AA$136=$D$9,ROW($AA$9:$AA$136)-8),ROW(G1)),8)," ")</f>
        <v>2.1438456175238096E-2</v>
      </c>
      <c r="I14" s="64">
        <f t="array" ref="I14">IFERROR(INDEX($AA$9:$AY$136,SMALL(IF($AA$9:$AA$136=$D$9,ROW($AA$9:$AA$136)-8),ROW(H1)),9)," ")</f>
        <v>10</v>
      </c>
      <c r="J14" s="64">
        <f t="array" ref="J14">IFERROR(INDEX($AA$9:$AY$136,SMALL(IF($AA$9:$AA$136=$D$9,ROW($AA$9:$AA$136)-8),ROW(I1)),10)," ")</f>
        <v>5</v>
      </c>
      <c r="K14" s="64">
        <f t="array" ref="K14">IFERROR(INDEX($AA$9:$AY$136,SMALL(IF($AA$9:$AA$136=$D$9,ROW($AA$9:$AA$136)-8),ROW(J1)),11)," ")</f>
        <v>0</v>
      </c>
      <c r="L14" s="64">
        <f t="array" ref="L14">IFERROR(INDEX($AA$9:$AY$136,SMALL(IF($AA$9:$AA$136=$D$9,ROW($AA$9:$AA$136)-8),ROW(K1)),12)," ")</f>
        <v>4528.2910000000011</v>
      </c>
      <c r="M14" s="64">
        <f t="array" ref="M14">IFERROR(INDEX($AA$9:$AY$136,SMALL(IF($AA$9:$AA$136=$D$9,ROW($AA$9:$AA$136)-8),ROW(L1)),13)," ")</f>
        <v>2125</v>
      </c>
      <c r="N14" s="64">
        <f t="array" ref="N14">IFERROR(INDEX($AA$9:$AY$136,SMALL(IF($AA$9:$AA$136=$D$9,ROW($AA$9:$AA$136)-8),ROW(M1)),14)," ")</f>
        <v>2386</v>
      </c>
      <c r="O14" s="64">
        <f t="array" ref="O14">IFERROR(INDEX($AA$9:$AY$136,SMALL(IF($AA$9:$AA$136=$D$9,ROW($AA$9:$AA$136)-8),ROW(N1)),15)," ")</f>
        <v>494.44299999999998</v>
      </c>
      <c r="P14" s="64">
        <f t="array" ref="P14">IFERROR(INDEX($AA$9:$AY$136,SMALL(IF($AA$9:$AA$136=$D$9,ROW($AA$9:$AA$136)-8),ROW(O1)),16)," ")</f>
        <v>657.33299999999997</v>
      </c>
      <c r="Q14" s="147">
        <f t="array" ref="Q14">IFERROR(INDEX($AA$9:$AY$136,SMALL(IF($AA$9:$AA$136=$D$9,ROW($AA$9:$AA$136)-8),ROW(P1)),17)," ")</f>
        <v>5.4865264161357921</v>
      </c>
      <c r="R14" s="147">
        <f t="array" ref="R14">IFERROR(INDEX($AA$9:$AY$136,SMALL(IF($AA$9:$AA$136=$D$9,ROW($AA$9:$AA$136)-8),ROW(Q1)),18)," ")</f>
        <v>14.731051344743276</v>
      </c>
      <c r="S14" s="147">
        <f t="array" ref="S14">IFERROR(INDEX($AA$9:$AY$136,SMALL(IF($AA$9:$AA$136=$D$9,ROW($AA$9:$AA$136)-8),ROW(R1)),19)," ")</f>
        <v>2.4631594571824929</v>
      </c>
      <c r="T14" s="148">
        <f t="array" ref="T14">IFERROR(INDEX($AA$9:$AY$136,SMALL(IF($AA$9:$AA$136=$D$9,ROW($AA$9:$AA$136)-8),ROW(S1)),20)," ")</f>
        <v>0.19193726091614985</v>
      </c>
      <c r="U14" s="149">
        <f t="array" ref="U14">IFERROR(INDEX($AA$9:$AY$136,SMALL(IF($AA$9:$AA$136=$D$9,ROW($AA$9:$AA$136)-8),ROW(T1)),21)," ")</f>
        <v>1.6360000000000001</v>
      </c>
      <c r="V14" s="148">
        <f t="array" ref="V14">IFERROR(INDEX($AA$9:$AY$136,SMALL(IF($AA$9:$AA$136=$D$9,ROW($AA$9:$AA$136)-8),ROW(U1)),22)," ")</f>
        <v>2.8547720000000002E-2</v>
      </c>
      <c r="W14" s="148">
        <f t="array" ref="W14">IFERROR(INDEX($AA$9:$AY$136,SMALL(IF($AA$9:$AA$136=$D$9,ROW($AA$9:$AA$136)-8),ROW(V1)),23)," ")</f>
        <v>0.13602700000000001</v>
      </c>
      <c r="X14" s="148">
        <f t="array" ref="X14">IFERROR(INDEX($AA$9:$AY$136,SMALL(IF($AA$9:$AA$136=$D$9,ROW($AA$9:$AA$136)-8),ROW(W1)),24)," ")</f>
        <v>2.539371E-2</v>
      </c>
      <c r="Y14" s="148">
        <f t="array" ref="Y14">IFERROR(INDEX($AA$9:$AY$136,SMALL(IF($AA$9:$AA$136=$D$9,ROW($AA$9:$AA$136)-8),ROW(X1)),25)," ")</f>
        <v>0.41125100000000003</v>
      </c>
      <c r="Z14" s="147"/>
      <c r="AA14" s="129">
        <v>2</v>
      </c>
      <c r="AB14" s="129" t="s">
        <v>27</v>
      </c>
      <c r="AC14" s="129" t="s">
        <v>28</v>
      </c>
      <c r="AD14" s="130">
        <v>108856</v>
      </c>
      <c r="AE14" s="130">
        <v>13.18</v>
      </c>
      <c r="AF14" s="130">
        <v>6416.1391800199999</v>
      </c>
      <c r="AG14" s="131">
        <v>16.05555534362793</v>
      </c>
      <c r="AH14" s="132">
        <v>0.21817567098846213</v>
      </c>
      <c r="AI14" s="133">
        <v>8</v>
      </c>
      <c r="AJ14" s="133">
        <v>5</v>
      </c>
      <c r="AK14" s="134">
        <v>0</v>
      </c>
      <c r="AL14" s="135">
        <v>6054.4860000000008</v>
      </c>
      <c r="AM14" s="135">
        <v>2239.3000000000002</v>
      </c>
      <c r="AN14" s="135">
        <v>2250.7000000000003</v>
      </c>
      <c r="AO14" s="131">
        <v>1001.333</v>
      </c>
      <c r="AP14" s="131">
        <v>750.77800000000002</v>
      </c>
      <c r="AQ14" s="129">
        <v>5.2827130137379479</v>
      </c>
      <c r="AR14" s="150">
        <v>12.102846648301194</v>
      </c>
      <c r="AS14" s="133">
        <v>7.5997825353578916</v>
      </c>
      <c r="AT14" s="151">
        <v>0</v>
      </c>
      <c r="AU14" s="137">
        <v>1.089</v>
      </c>
      <c r="AV14" s="138">
        <v>0</v>
      </c>
      <c r="AW14" s="139">
        <v>-2.9455049999999997E-2</v>
      </c>
      <c r="AX14" s="140">
        <v>2.6479759999999998E-2</v>
      </c>
      <c r="AY14" s="141">
        <v>0.60145820000000005</v>
      </c>
      <c r="AZ14" s="142"/>
    </row>
    <row r="15" spans="1:52" x14ac:dyDescent="0.25">
      <c r="A15" s="10"/>
      <c r="B15" s="64" t="str">
        <f t="array" ref="B15">IFERROR(INDEX($AA$9:$AY$136,SMALL(IF($AA$9:$AA$136=$D$9,ROW($AA$9:$AA$136)-8),ROW(A2)),2)," ")</f>
        <v>SLC Agricola</v>
      </c>
      <c r="C15" s="65" t="str">
        <f t="array" ref="C15">IFERROR(INDEX($AA$9:$AY$136,SMALL(IF($AA$9:$AA$136=$D$9,ROW($AA$9:$AA$136)-8),ROW(B2)),3)," ")</f>
        <v>SLCE3</v>
      </c>
      <c r="D15" s="66">
        <f t="array" ref="D15">IFERROR(INDEX($AA$9:$AY$136,SMALL(IF($AA$9:$AA$136=$D$9,ROW($AA$9:$AA$136)-8),ROW(C2)),4)," ")</f>
        <v>32692.28</v>
      </c>
      <c r="E15" s="67">
        <f t="array" ref="E15">IFERROR(INDEX($AA$9:$AY$136,SMALL(IF($AA$9:$AA$136=$D$9,ROW($AA$9:$AA$136)-8),ROW(D2)),5)," ")</f>
        <v>24.4</v>
      </c>
      <c r="F15" s="68">
        <f t="array" ref="F15">IFERROR(INDEX($AA$9:$AY$136,SMALL(IF($AA$9:$AA$136=$D$9,ROW($AA$9:$AA$136)-8),ROW(E2)),6)," ")</f>
        <v>4650.518</v>
      </c>
      <c r="G15" s="67">
        <f t="array" ref="G15">IFERROR(INDEX($AA$9:$AY$136,SMALL(IF($AA$9:$AA$136=$D$9,ROW($AA$9:$AA$136)-8),ROW(F2)),7)," ")</f>
        <v>25.5625</v>
      </c>
      <c r="H15" s="69">
        <f t="array" ref="H15">IFERROR(INDEX($AA$9:$AY$136,SMALL(IF($AA$9:$AA$136=$D$9,ROW($AA$9:$AA$136)-8),ROW(G2)),8)," ")</f>
        <v>4.7643442622950838E-2</v>
      </c>
      <c r="I15" s="64">
        <f t="array" ref="I15">IFERROR(INDEX($AA$9:$AY$136,SMALL(IF($AA$9:$AA$136=$D$9,ROW($AA$9:$AA$136)-8),ROW(H2)),9)," ")</f>
        <v>4</v>
      </c>
      <c r="J15" s="64">
        <f t="array" ref="J15">IFERROR(INDEX($AA$9:$AY$136,SMALL(IF($AA$9:$AA$136=$D$9,ROW($AA$9:$AA$136)-8),ROW(I2)),10)," ")</f>
        <v>6</v>
      </c>
      <c r="K15" s="64">
        <f t="array" ref="K15">IFERROR(INDEX($AA$9:$AY$136,SMALL(IF($AA$9:$AA$136=$D$9,ROW($AA$9:$AA$136)-8),ROW(J2)),11)," ")</f>
        <v>1</v>
      </c>
      <c r="L15" s="64">
        <f t="array" ref="L15">IFERROR(INDEX($AA$9:$AY$136,SMALL(IF($AA$9:$AA$136=$D$9,ROW($AA$9:$AA$136)-8),ROW(K2)),12)," ")</f>
        <v>1604.713</v>
      </c>
      <c r="M15" s="64">
        <f t="array" ref="M15">IFERROR(INDEX($AA$9:$AY$136,SMALL(IF($AA$9:$AA$136=$D$9,ROW($AA$9:$AA$136)-8),ROW(L2)),13)," ")</f>
        <v>783.83299999999997</v>
      </c>
      <c r="N15" s="64">
        <f t="array" ref="N15">IFERROR(INDEX($AA$9:$AY$136,SMALL(IF($AA$9:$AA$136=$D$9,ROW($AA$9:$AA$136)-8),ROW(M2)),14)," ")</f>
        <v>843.66700000000003</v>
      </c>
      <c r="O15" s="64">
        <f t="array" ref="O15">IFERROR(INDEX($AA$9:$AY$136,SMALL(IF($AA$9:$AA$136=$D$9,ROW($AA$9:$AA$136)-8),ROW(N2)),15)," ")</f>
        <v>397.16700000000003</v>
      </c>
      <c r="P15" s="64">
        <f t="array" ref="P15">IFERROR(INDEX($AA$9:$AY$136,SMALL(IF($AA$9:$AA$136=$D$9,ROW($AA$9:$AA$136)-8),ROW(O2)),16)," ")</f>
        <v>424.33300000000003</v>
      </c>
      <c r="Q15" s="147">
        <f t="array" ref="Q15">IFERROR(INDEX($AA$9:$AY$136,SMALL(IF($AA$9:$AA$136=$D$9,ROW($AA$9:$AA$136)-8),ROW(P2)),17)," ")</f>
        <v>8.4540642220212465</v>
      </c>
      <c r="R15" s="147">
        <f t="array" ref="R15">IFERROR(INDEX($AA$9:$AY$136,SMALL(IF($AA$9:$AA$136=$D$9,ROW($AA$9:$AA$136)-8),ROW(Q2)),18)," ")</f>
        <v>10.951526032315977</v>
      </c>
      <c r="S15" s="147">
        <f t="array" ref="S15">IFERROR(INDEX($AA$9:$AY$136,SMALL(IF($AA$9:$AA$136=$D$9,ROW($AA$9:$AA$136)-8),ROW(R2)),19)," ")</f>
        <v>1.5978862413653321</v>
      </c>
      <c r="T15" s="148">
        <f t="array" ref="T15">IFERROR(INDEX($AA$9:$AY$136,SMALL(IF($AA$9:$AA$136=$D$9,ROW($AA$9:$AA$136)-8),ROW(S2)),20)," ")</f>
        <v>0.11652234680817006</v>
      </c>
      <c r="U15" s="149">
        <f t="array" ref="U15">IFERROR(INDEX($AA$9:$AY$136,SMALL(IF($AA$9:$AA$136=$D$9,ROW($AA$9:$AA$136)-8),ROW(T2)),21)," ")</f>
        <v>2.2280000000000002</v>
      </c>
      <c r="V15" s="148">
        <f t="array" ref="V15">IFERROR(INDEX($AA$9:$AY$136,SMALL(IF($AA$9:$AA$136=$D$9,ROW($AA$9:$AA$136)-8),ROW(U2)),22)," ")</f>
        <v>3.536885E-2</v>
      </c>
      <c r="W15" s="148">
        <f t="array" ref="W15">IFERROR(INDEX($AA$9:$AY$136,SMALL(IF($AA$9:$AA$136=$D$9,ROW($AA$9:$AA$136)-8),ROW(V2)),23)," ")</f>
        <v>5.172409E-2</v>
      </c>
      <c r="X15" s="148">
        <f t="array" ref="X15">IFERROR(INDEX($AA$9:$AY$136,SMALL(IF($AA$9:$AA$136=$D$9,ROW($AA$9:$AA$136)-8),ROW(W2)),24)," ")</f>
        <v>1.5708860000000002E-2</v>
      </c>
      <c r="Y15" s="148">
        <f t="array" ref="Y15">IFERROR(INDEX($AA$9:$AY$136,SMALL(IF($AA$9:$AA$136=$D$9,ROW($AA$9:$AA$136)-8),ROW(X2)),25)," ")</f>
        <v>0.53314539999999999</v>
      </c>
      <c r="Z15" s="147"/>
      <c r="AA15" s="129">
        <v>2</v>
      </c>
      <c r="AB15" s="129" t="s">
        <v>29</v>
      </c>
      <c r="AC15" s="129" t="s">
        <v>30</v>
      </c>
      <c r="AD15" s="130">
        <v>17048.810000000001</v>
      </c>
      <c r="AE15" s="130">
        <v>12.57</v>
      </c>
      <c r="AF15" s="130">
        <v>4650.9000000000005</v>
      </c>
      <c r="AG15" s="131">
        <v>13.166666984558105</v>
      </c>
      <c r="AH15" s="132">
        <v>4.7467540537637687E-2</v>
      </c>
      <c r="AI15" s="133">
        <v>0</v>
      </c>
      <c r="AJ15" s="133">
        <v>4</v>
      </c>
      <c r="AK15" s="134">
        <v>0</v>
      </c>
      <c r="AL15" s="135">
        <v>1124.2710000000002</v>
      </c>
      <c r="AM15" s="135">
        <v>659.5</v>
      </c>
      <c r="AN15" s="135">
        <v>690</v>
      </c>
      <c r="AO15" s="131">
        <v>406</v>
      </c>
      <c r="AP15" s="131">
        <v>446.33300000000003</v>
      </c>
      <c r="AQ15" s="129">
        <v>8.6042376811594217</v>
      </c>
      <c r="AR15" s="133">
        <v>10.137096774193548</v>
      </c>
      <c r="AS15" s="130">
        <v>2.067643718817946</v>
      </c>
      <c r="AT15" s="138">
        <v>0.10846608829204187</v>
      </c>
      <c r="AU15" s="137">
        <v>1.24</v>
      </c>
      <c r="AV15" s="138">
        <v>1.6706439999999999E-2</v>
      </c>
      <c r="AW15" s="139">
        <v>2.1120980000000001E-2</v>
      </c>
      <c r="AX15" s="140">
        <v>0.40675549999999999</v>
      </c>
      <c r="AY15" s="141">
        <v>1.0019199999999999</v>
      </c>
      <c r="AZ15" s="142"/>
    </row>
    <row r="16" spans="1:52" x14ac:dyDescent="0.25">
      <c r="A16" s="10"/>
      <c r="B16" s="64" t="str">
        <f t="array" ref="B16">IFERROR(INDEX($AA$9:$AY$136,SMALL(IF($AA$9:$AA$136=$D$9,ROW($AA$9:$AA$136)-8),ROW(A3)),2)," ")</f>
        <v xml:space="preserve"> </v>
      </c>
      <c r="C16" s="65" t="str">
        <f t="array" ref="C16">IFERROR(INDEX($AA$9:$AY$136,SMALL(IF($AA$9:$AA$136=$D$9,ROW($AA$9:$AA$136)-8),ROW(B3)),3)," ")</f>
        <v xml:space="preserve"> </v>
      </c>
      <c r="D16" s="66" t="str">
        <f t="array" ref="D16">IFERROR(INDEX($AA$9:$AY$136,SMALL(IF($AA$9:$AA$136=$D$9,ROW($AA$9:$AA$136)-8),ROW(C3)),4)," ")</f>
        <v xml:space="preserve"> </v>
      </c>
      <c r="E16" s="67" t="str">
        <f t="array" ref="E16">IFERROR(INDEX($AA$9:$AY$136,SMALL(IF($AA$9:$AA$136=$D$9,ROW($AA$9:$AA$136)-8),ROW(D3)),5)," ")</f>
        <v xml:space="preserve"> </v>
      </c>
      <c r="F16" s="68" t="str">
        <f t="array" ref="F16">IFERROR(INDEX($AA$9:$AY$136,SMALL(IF($AA$9:$AA$136=$D$9,ROW($AA$9:$AA$136)-8),ROW(E3)),6)," ")</f>
        <v xml:space="preserve"> </v>
      </c>
      <c r="G16" s="67" t="str">
        <f t="array" ref="G16">IFERROR(INDEX($AA$9:$AY$136,SMALL(IF($AA$9:$AA$136=$D$9,ROW($AA$9:$AA$136)-8),ROW(F3)),7)," ")</f>
        <v xml:space="preserve"> </v>
      </c>
      <c r="H16" s="69" t="str">
        <f t="array" ref="H16">IFERROR(INDEX($AA$9:$AY$136,SMALL(IF($AA$9:$AA$136=$D$9,ROW($AA$9:$AA$136)-8),ROW(G3)),8)," ")</f>
        <v xml:space="preserve"> </v>
      </c>
      <c r="I16" s="64" t="str">
        <f t="array" ref="I16">IFERROR(INDEX($AA$9:$AY$136,SMALL(IF($AA$9:$AA$136=$D$9,ROW($AA$9:$AA$136)-8),ROW(H3)),9)," ")</f>
        <v xml:space="preserve"> </v>
      </c>
      <c r="J16" s="64" t="str">
        <f t="array" ref="J16">IFERROR(INDEX($AA$9:$AY$136,SMALL(IF($AA$9:$AA$136=$D$9,ROW($AA$9:$AA$136)-8),ROW(I3)),10)," ")</f>
        <v xml:space="preserve"> </v>
      </c>
      <c r="K16" s="64" t="str">
        <f t="array" ref="K16">IFERROR(INDEX($AA$9:$AY$136,SMALL(IF($AA$9:$AA$136=$D$9,ROW($AA$9:$AA$136)-8),ROW(J3)),11)," ")</f>
        <v xml:space="preserve"> </v>
      </c>
      <c r="L16" s="64" t="str">
        <f t="array" ref="L16">IFERROR(INDEX($AA$9:$AY$136,SMALL(IF($AA$9:$AA$136=$D$9,ROW($AA$9:$AA$136)-8),ROW(K3)),12)," ")</f>
        <v xml:space="preserve"> </v>
      </c>
      <c r="M16" s="64" t="str">
        <f t="array" ref="M16">IFERROR(INDEX($AA$9:$AY$136,SMALL(IF($AA$9:$AA$136=$D$9,ROW($AA$9:$AA$136)-8),ROW(L3)),13)," ")</f>
        <v xml:space="preserve"> </v>
      </c>
      <c r="N16" s="64" t="str">
        <f t="array" ref="N16">IFERROR(INDEX($AA$9:$AY$136,SMALL(IF($AA$9:$AA$136=$D$9,ROW($AA$9:$AA$136)-8),ROW(M3)),14)," ")</f>
        <v xml:space="preserve"> </v>
      </c>
      <c r="O16" s="64" t="str" cm="1">
        <f t="array" ref="O16">IFERROR(INDEX($AA$9:$AY$136,SMALL(IF($AA$9:$AA$136=$D$9,ROW($AA$9:$AA$136)-8),ROW(N3)),15)," ")</f>
        <v xml:space="preserve"> </v>
      </c>
      <c r="P16" s="64" t="str">
        <f t="array" ref="P16">IFERROR(INDEX($AA$9:$AY$136,SMALL(IF($AA$9:$AA$136=$D$9,ROW($AA$9:$AA$136)-8),ROW(O3)),16)," ")</f>
        <v xml:space="preserve"> </v>
      </c>
      <c r="Q16" s="147" t="str">
        <f t="array" ref="Q16">IFERROR(INDEX($AA$9:$AY$136,SMALL(IF($AA$9:$AA$136=$D$9,ROW($AA$9:$AA$136)-8),ROW(P3)),17)," ")</f>
        <v xml:space="preserve"> </v>
      </c>
      <c r="R16" s="147" t="str">
        <f t="array" ref="R16">IFERROR(INDEX($AA$9:$AY$136,SMALL(IF($AA$9:$AA$136=$D$9,ROW($AA$9:$AA$136)-8),ROW(Q3)),18)," ")</f>
        <v xml:space="preserve"> </v>
      </c>
      <c r="S16" s="147" t="str">
        <f t="array" ref="S16">IFERROR(INDEX($AA$9:$AY$136,SMALL(IF($AA$9:$AA$136=$D$9,ROW($AA$9:$AA$136)-8),ROW(R3)),19)," ")</f>
        <v xml:space="preserve"> </v>
      </c>
      <c r="T16" s="148" t="str">
        <f t="array" ref="T16">IFERROR(INDEX($AA$9:$AY$136,SMALL(IF($AA$9:$AA$136=$D$9,ROW($AA$9:$AA$136)-8),ROW(S3)),20)," ")</f>
        <v xml:space="preserve"> </v>
      </c>
      <c r="U16" s="149" t="str">
        <f t="array" ref="U16">IFERROR(INDEX($AA$9:$AY$136,SMALL(IF($AA$9:$AA$136=$D$9,ROW($AA$9:$AA$136)-8),ROW(T3)),21)," ")</f>
        <v xml:space="preserve"> </v>
      </c>
      <c r="V16" s="148" t="str">
        <f t="array" ref="V16">IFERROR(INDEX($AA$9:$AY$136,SMALL(IF($AA$9:$AA$136=$D$9,ROW($AA$9:$AA$136)-8),ROW(U3)),22)," ")</f>
        <v xml:space="preserve"> </v>
      </c>
      <c r="W16" s="148" t="str">
        <f t="array" ref="W16">IFERROR(INDEX($AA$9:$AY$136,SMALL(IF($AA$9:$AA$136=$D$9,ROW($AA$9:$AA$136)-8),ROW(V3)),23)," ")</f>
        <v xml:space="preserve"> </v>
      </c>
      <c r="X16" s="148" t="str">
        <f t="array" ref="X16">IFERROR(INDEX($AA$9:$AY$136,SMALL(IF($AA$9:$AA$136=$D$9,ROW($AA$9:$AA$136)-8),ROW(W3)),24)," ")</f>
        <v xml:space="preserve"> </v>
      </c>
      <c r="Y16" s="148" t="str">
        <f t="array" ref="Y16">IFERROR(INDEX($AA$9:$AY$136,SMALL(IF($AA$9:$AA$136=$D$9,ROW($AA$9:$AA$136)-8),ROW(X3)),25)," ")</f>
        <v xml:space="preserve"> </v>
      </c>
      <c r="Z16" s="147"/>
      <c r="AA16" s="129">
        <v>2</v>
      </c>
      <c r="AB16" s="129" t="s">
        <v>31</v>
      </c>
      <c r="AC16" s="129" t="s">
        <v>32</v>
      </c>
      <c r="AD16" s="130">
        <v>39721.980000000003</v>
      </c>
      <c r="AE16" s="130">
        <v>36.1</v>
      </c>
      <c r="AF16" s="130">
        <v>12237.9</v>
      </c>
      <c r="AG16" s="131">
        <v>40.311111450195313</v>
      </c>
      <c r="AH16" s="132">
        <v>0.11665128670901148</v>
      </c>
      <c r="AI16" s="133">
        <v>3</v>
      </c>
      <c r="AJ16" s="133">
        <v>4</v>
      </c>
      <c r="AK16" s="134">
        <v>2</v>
      </c>
      <c r="AL16" s="135">
        <v>713.10500000000002</v>
      </c>
      <c r="AM16" s="135">
        <v>914.42899999999997</v>
      </c>
      <c r="AN16" s="135">
        <v>1137.857</v>
      </c>
      <c r="AO16" s="131">
        <v>605.85699999999997</v>
      </c>
      <c r="AP16" s="131">
        <v>814.14300000000003</v>
      </c>
      <c r="AQ16" s="129">
        <v>11.187284518177592</v>
      </c>
      <c r="AR16" s="133">
        <v>14.585858585858587</v>
      </c>
      <c r="AS16" s="130">
        <v>1.9630859622684418</v>
      </c>
      <c r="AT16" s="138">
        <v>0.115711873040528</v>
      </c>
      <c r="AU16" s="137">
        <v>2.4750000000000001</v>
      </c>
      <c r="AV16" s="138">
        <v>6.7867040000000002E-3</v>
      </c>
      <c r="AW16" s="139">
        <v>-7.6253920000000003E-2</v>
      </c>
      <c r="AX16" s="140">
        <v>-4.7698109999999995E-2</v>
      </c>
      <c r="AY16" s="141">
        <v>8.513496999999999E-2</v>
      </c>
      <c r="AZ16" s="142"/>
    </row>
    <row r="17" spans="1:52" x14ac:dyDescent="0.25">
      <c r="A17" s="10"/>
      <c r="B17" s="64" t="str">
        <f t="array" ref="B17">IFERROR(INDEX($AA$9:$AY$136,SMALL(IF($AA$9:$AA$136=$D$9,ROW($AA$9:$AA$136)-8),ROW(A4)),2)," ")</f>
        <v xml:space="preserve"> </v>
      </c>
      <c r="C17" s="65" t="str">
        <f t="array" ref="C17">IFERROR(INDEX($AA$9:$AY$136,SMALL(IF($AA$9:$AA$136=$D$9,ROW($AA$9:$AA$136)-8),ROW(B4)),3)," ")</f>
        <v xml:space="preserve"> </v>
      </c>
      <c r="D17" s="66" t="str">
        <f t="array" ref="D17">IFERROR(INDEX($AA$9:$AY$136,SMALL(IF($AA$9:$AA$136=$D$9,ROW($AA$9:$AA$136)-8),ROW(C4)),4)," ")</f>
        <v xml:space="preserve"> </v>
      </c>
      <c r="E17" s="67" t="str">
        <f t="array" ref="E17">IFERROR(INDEX($AA$9:$AY$136,SMALL(IF($AA$9:$AA$136=$D$9,ROW($AA$9:$AA$136)-8),ROW(D4)),5)," ")</f>
        <v xml:space="preserve"> </v>
      </c>
      <c r="F17" s="68" t="str">
        <f t="array" ref="F17">IFERROR(INDEX($AA$9:$AY$136,SMALL(IF($AA$9:$AA$136=$D$9,ROW($AA$9:$AA$136)-8),ROW(E4)),6)," ")</f>
        <v xml:space="preserve"> </v>
      </c>
      <c r="G17" s="67" t="str">
        <f t="array" ref="G17">IFERROR(INDEX($AA$9:$AY$136,SMALL(IF($AA$9:$AA$136=$D$9,ROW($AA$9:$AA$136)-8),ROW(F4)),7)," ")</f>
        <v xml:space="preserve"> </v>
      </c>
      <c r="H17" s="69" t="str">
        <f t="array" ref="H17">IFERROR(INDEX($AA$9:$AY$136,SMALL(IF($AA$9:$AA$136=$D$9,ROW($AA$9:$AA$136)-8),ROW(G4)),8)," ")</f>
        <v xml:space="preserve"> </v>
      </c>
      <c r="I17" s="64" t="str">
        <f t="array" ref="I17">IFERROR(INDEX($AA$9:$AY$136,SMALL(IF($AA$9:$AA$136=$D$9,ROW($AA$9:$AA$136)-8),ROW(H4)),9)," ")</f>
        <v xml:space="preserve"> </v>
      </c>
      <c r="J17" s="64" t="str">
        <f t="array" ref="J17">IFERROR(INDEX($AA$9:$AY$136,SMALL(IF($AA$9:$AA$136=$D$9,ROW($AA$9:$AA$136)-8),ROW(I4)),10)," ")</f>
        <v xml:space="preserve"> </v>
      </c>
      <c r="K17" s="64" t="str">
        <f t="array" ref="K17">IFERROR(INDEX($AA$9:$AY$136,SMALL(IF($AA$9:$AA$136=$D$9,ROW($AA$9:$AA$136)-8),ROW(J4)),11)," ")</f>
        <v xml:space="preserve"> </v>
      </c>
      <c r="L17" s="64" t="str">
        <f t="array" ref="L17">IFERROR(INDEX($AA$9:$AY$136,SMALL(IF($AA$9:$AA$136=$D$9,ROW($AA$9:$AA$136)-8),ROW(K4)),12)," ")</f>
        <v xml:space="preserve"> </v>
      </c>
      <c r="M17" s="64" t="str">
        <f t="array" ref="M17">IFERROR(INDEX($AA$9:$AY$136,SMALL(IF($AA$9:$AA$136=$D$9,ROW($AA$9:$AA$136)-8),ROW(L4)),13)," ")</f>
        <v xml:space="preserve"> </v>
      </c>
      <c r="N17" s="64" t="str">
        <f t="array" ref="N17">IFERROR(INDEX($AA$9:$AY$136,SMALL(IF($AA$9:$AA$136=$D$9,ROW($AA$9:$AA$136)-8),ROW(M4)),14)," ")</f>
        <v xml:space="preserve"> </v>
      </c>
      <c r="O17" s="64" t="str">
        <f t="array" ref="O17">IFERROR(INDEX($AA$9:$AY$136,SMALL(IF($AA$9:$AA$136=$D$9,ROW($AA$9:$AA$136)-8),ROW(N4)),15)," ")</f>
        <v xml:space="preserve"> </v>
      </c>
      <c r="P17" s="64" t="str">
        <f t="array" ref="P17">IFERROR(INDEX($AA$9:$AY$136,SMALL(IF($AA$9:$AA$136=$D$9,ROW($AA$9:$AA$136)-8),ROW(O4)),16)," ")</f>
        <v xml:space="preserve"> </v>
      </c>
      <c r="Q17" s="147" t="str">
        <f t="array" ref="Q17">IFERROR(INDEX($AA$9:$AY$136,SMALL(IF($AA$9:$AA$136=$D$9,ROW($AA$9:$AA$136)-8),ROW(P4)),17)," ")</f>
        <v xml:space="preserve"> </v>
      </c>
      <c r="R17" s="147" t="str">
        <f t="array" ref="R17">IFERROR(INDEX($AA$9:$AY$136,SMALL(IF($AA$9:$AA$136=$D$9,ROW($AA$9:$AA$136)-8),ROW(Q4)),18)," ")</f>
        <v xml:space="preserve"> </v>
      </c>
      <c r="S17" s="147" t="str">
        <f t="array" ref="S17">IFERROR(INDEX($AA$9:$AY$136,SMALL(IF($AA$9:$AA$136=$D$9,ROW($AA$9:$AA$136)-8),ROW(R4)),19)," ")</f>
        <v xml:space="preserve"> </v>
      </c>
      <c r="T17" s="148" t="str">
        <f t="array" ref="T17">IFERROR(INDEX($AA$9:$AY$136,SMALL(IF($AA$9:$AA$136=$D$9,ROW($AA$9:$AA$136)-8),ROW(S4)),20)," ")</f>
        <v xml:space="preserve"> </v>
      </c>
      <c r="U17" s="149" t="str">
        <f t="array" ref="U17">IFERROR(INDEX($AA$9:$AY$136,SMALL(IF($AA$9:$AA$136=$D$9,ROW($AA$9:$AA$136)-8),ROW(T4)),21)," ")</f>
        <v xml:space="preserve"> </v>
      </c>
      <c r="V17" s="148" t="str">
        <f t="array" ref="V17">IFERROR(INDEX($AA$9:$AY$136,SMALL(IF($AA$9:$AA$136=$D$9,ROW($AA$9:$AA$136)-8),ROW(U4)),22)," ")</f>
        <v xml:space="preserve"> </v>
      </c>
      <c r="W17" s="148" t="str">
        <f t="array" ref="W17">IFERROR(INDEX($AA$9:$AY$136,SMALL(IF($AA$9:$AA$136=$D$9,ROW($AA$9:$AA$136)-8),ROW(V4)),23)," ")</f>
        <v xml:space="preserve"> </v>
      </c>
      <c r="X17" s="148" t="str">
        <f t="array" ref="X17">IFERROR(INDEX($AA$9:$AY$136,SMALL(IF($AA$9:$AA$136=$D$9,ROW($AA$9:$AA$136)-8),ROW(W4)),24)," ")</f>
        <v xml:space="preserve"> </v>
      </c>
      <c r="Y17" s="148" t="str">
        <f t="array" ref="Y17">IFERROR(INDEX($AA$9:$AY$136,SMALL(IF($AA$9:$AA$136=$D$9,ROW($AA$9:$AA$136)-8),ROW(X4)),25)," ")</f>
        <v xml:space="preserve"> </v>
      </c>
      <c r="Z17" s="147"/>
      <c r="AA17" s="129">
        <v>2</v>
      </c>
      <c r="AB17" s="129" t="s">
        <v>67</v>
      </c>
      <c r="AC17" s="129" t="s">
        <v>68</v>
      </c>
      <c r="AD17" s="130">
        <v>444049.3</v>
      </c>
      <c r="AE17" s="130">
        <v>12.68</v>
      </c>
      <c r="AF17" s="130">
        <v>199521.29579619999</v>
      </c>
      <c r="AG17" s="131">
        <v>15.46875</v>
      </c>
      <c r="AH17" s="132">
        <v>0.21993296529968465</v>
      </c>
      <c r="AI17" s="133">
        <v>4</v>
      </c>
      <c r="AJ17" s="133">
        <v>10</v>
      </c>
      <c r="AK17" s="134">
        <v>3</v>
      </c>
      <c r="AL17" s="135">
        <v>-9015.99</v>
      </c>
      <c r="AM17" s="135">
        <v>18385.857</v>
      </c>
      <c r="AN17" s="135">
        <v>20782.429</v>
      </c>
      <c r="AO17" s="131">
        <v>8279.5</v>
      </c>
      <c r="AP17" s="131">
        <v>10628.857</v>
      </c>
      <c r="AQ17" s="129">
        <v>9.1866282712285461</v>
      </c>
      <c r="AR17" s="133">
        <v>18.813056379821958</v>
      </c>
      <c r="AS17" s="130">
        <v>2.6987012840816651</v>
      </c>
      <c r="AT17" s="138">
        <v>0.13155441117452746</v>
      </c>
      <c r="AU17" s="137">
        <v>0.67400000000000004</v>
      </c>
      <c r="AV17" s="138">
        <v>3.1861199999999999E-2</v>
      </c>
      <c r="AW17" s="139">
        <v>-8.7769739999999985E-2</v>
      </c>
      <c r="AX17" s="140">
        <v>-0.32083550000000005</v>
      </c>
      <c r="AY17" s="141">
        <v>-0.28325230000000001</v>
      </c>
      <c r="AZ17" s="142"/>
    </row>
    <row r="18" spans="1:52" x14ac:dyDescent="0.25">
      <c r="A18" s="10"/>
      <c r="B18" s="64" t="str">
        <f t="array" ref="B18">IFERROR(INDEX($AA$9:$AY$136,SMALL(IF($AA$9:$AA$136=$D$9,ROW($AA$9:$AA$136)-8),ROW(A5)),2)," ")</f>
        <v xml:space="preserve"> </v>
      </c>
      <c r="C18" s="65" t="str">
        <f t="array" ref="C18">IFERROR(INDEX($AA$9:$AY$136,SMALL(IF($AA$9:$AA$136=$D$9,ROW($AA$9:$AA$136)-8),ROW(B5)),3)," ")</f>
        <v xml:space="preserve"> </v>
      </c>
      <c r="D18" s="66" t="str">
        <f t="array" ref="D18">IFERROR(INDEX($AA$9:$AY$136,SMALL(IF($AA$9:$AA$136=$D$9,ROW($AA$9:$AA$136)-8),ROW(C5)),4)," ")</f>
        <v xml:space="preserve"> </v>
      </c>
      <c r="E18" s="67" t="str">
        <f t="array" ref="E18">IFERROR(INDEX($AA$9:$AY$136,SMALL(IF($AA$9:$AA$136=$D$9,ROW($AA$9:$AA$136)-8),ROW(D5)),5)," ")</f>
        <v xml:space="preserve"> </v>
      </c>
      <c r="F18" s="68" t="str">
        <f t="array" ref="F18">IFERROR(INDEX($AA$9:$AY$136,SMALL(IF($AA$9:$AA$136=$D$9,ROW($AA$9:$AA$136)-8),ROW(E5)),6)," ")</f>
        <v xml:space="preserve"> </v>
      </c>
      <c r="G18" s="67" t="str">
        <f t="array" ref="G18">IFERROR(INDEX($AA$9:$AY$136,SMALL(IF($AA$9:$AA$136=$D$9,ROW($AA$9:$AA$136)-8),ROW(F5)),7)," ")</f>
        <v xml:space="preserve"> </v>
      </c>
      <c r="H18" s="69" t="str">
        <f t="array" ref="H18">IFERROR(INDEX($AA$9:$AY$136,SMALL(IF($AA$9:$AA$136=$D$9,ROW($AA$9:$AA$136)-8),ROW(G5)),8)," ")</f>
        <v xml:space="preserve"> </v>
      </c>
      <c r="I18" s="64" t="str">
        <f t="array" ref="I18">IFERROR(INDEX($AA$9:$AY$136,SMALL(IF($AA$9:$AA$136=$D$9,ROW($AA$9:$AA$136)-8),ROW(H5)),9)," ")</f>
        <v xml:space="preserve"> </v>
      </c>
      <c r="J18" s="64" t="str">
        <f t="array" ref="J18">IFERROR(INDEX($AA$9:$AY$136,SMALL(IF($AA$9:$AA$136=$D$9,ROW($AA$9:$AA$136)-8),ROW(I5)),10)," ")</f>
        <v xml:space="preserve"> </v>
      </c>
      <c r="K18" s="64" t="str">
        <f t="array" ref="K18">IFERROR(INDEX($AA$9:$AY$136,SMALL(IF($AA$9:$AA$136=$D$9,ROW($AA$9:$AA$136)-8),ROW(J5)),11)," ")</f>
        <v xml:space="preserve"> </v>
      </c>
      <c r="L18" s="64" t="str">
        <f t="array" ref="L18">IFERROR(INDEX($AA$9:$AY$136,SMALL(IF($AA$9:$AA$136=$D$9,ROW($AA$9:$AA$136)-8),ROW(K5)),12)," ")</f>
        <v xml:space="preserve"> </v>
      </c>
      <c r="M18" s="64" t="str">
        <f t="array" ref="M18">IFERROR(INDEX($AA$9:$AY$136,SMALL(IF($AA$9:$AA$136=$D$9,ROW($AA$9:$AA$136)-8),ROW(L5)),13)," ")</f>
        <v xml:space="preserve"> </v>
      </c>
      <c r="N18" s="64" t="str">
        <f t="array" ref="N18">IFERROR(INDEX($AA$9:$AY$136,SMALL(IF($AA$9:$AA$136=$D$9,ROW($AA$9:$AA$136)-8),ROW(M5)),14)," ")</f>
        <v xml:space="preserve"> </v>
      </c>
      <c r="O18" s="64" t="str">
        <f t="array" ref="O18">IFERROR(INDEX($AA$9:$AY$136,SMALL(IF($AA$9:$AA$136=$D$9,ROW($AA$9:$AA$136)-8),ROW(N5)),15)," ")</f>
        <v xml:space="preserve"> </v>
      </c>
      <c r="P18" s="64" t="str">
        <f t="array" ref="P18">IFERROR(INDEX($AA$9:$AY$136,SMALL(IF($AA$9:$AA$136=$D$9,ROW($AA$9:$AA$136)-8),ROW(O5)),16)," ")</f>
        <v xml:space="preserve"> </v>
      </c>
      <c r="Q18" s="147" t="str">
        <f t="array" ref="Q18">IFERROR(INDEX($AA$9:$AY$136,SMALL(IF($AA$9:$AA$136=$D$9,ROW($AA$9:$AA$136)-8),ROW(P5)),17)," ")</f>
        <v xml:space="preserve"> </v>
      </c>
      <c r="R18" s="147" t="str">
        <f t="array" ref="R18">IFERROR(INDEX($AA$9:$AY$136,SMALL(IF($AA$9:$AA$136=$D$9,ROW($AA$9:$AA$136)-8),ROW(Q5)),18)," ")</f>
        <v xml:space="preserve"> </v>
      </c>
      <c r="S18" s="147" t="str">
        <f t="array" ref="S18">IFERROR(INDEX($AA$9:$AY$136,SMALL(IF($AA$9:$AA$136=$D$9,ROW($AA$9:$AA$136)-8),ROW(R5)),19)," ")</f>
        <v xml:space="preserve"> </v>
      </c>
      <c r="T18" s="148" t="str">
        <f t="array" ref="T18">IFERROR(INDEX($AA$9:$AY$136,SMALL(IF($AA$9:$AA$136=$D$9,ROW($AA$9:$AA$136)-8),ROW(S5)),20)," ")</f>
        <v xml:space="preserve"> </v>
      </c>
      <c r="U18" s="149" t="str">
        <f t="array" ref="U18">IFERROR(INDEX($AA$9:$AY$136,SMALL(IF($AA$9:$AA$136=$D$9,ROW($AA$9:$AA$136)-8),ROW(T5)),21)," ")</f>
        <v xml:space="preserve"> </v>
      </c>
      <c r="V18" s="148" t="str">
        <f t="array" ref="V18">IFERROR(INDEX($AA$9:$AY$136,SMALL(IF($AA$9:$AA$136=$D$9,ROW($AA$9:$AA$136)-8),ROW(U5)),22)," ")</f>
        <v xml:space="preserve"> </v>
      </c>
      <c r="W18" s="148" t="str">
        <f t="array" ref="W18">IFERROR(INDEX($AA$9:$AY$136,SMALL(IF($AA$9:$AA$136=$D$9,ROW($AA$9:$AA$136)-8),ROW(V5)),23)," ")</f>
        <v xml:space="preserve"> </v>
      </c>
      <c r="X18" s="148" t="str">
        <f t="array" ref="X18">IFERROR(INDEX($AA$9:$AY$136,SMALL(IF($AA$9:$AA$136=$D$9,ROW($AA$9:$AA$136)-8),ROW(W5)),24)," ")</f>
        <v xml:space="preserve"> </v>
      </c>
      <c r="Y18" s="148" t="str">
        <f t="array" ref="Y18">IFERROR(INDEX($AA$9:$AY$136,SMALL(IF($AA$9:$AA$136=$D$9,ROW($AA$9:$AA$136)-8),ROW(X5)),25)," ")</f>
        <v xml:space="preserve"> </v>
      </c>
      <c r="Z18" s="147"/>
      <c r="AA18" s="129">
        <v>3</v>
      </c>
      <c r="AB18" s="129" t="s">
        <v>33</v>
      </c>
      <c r="AC18" s="129" t="s">
        <v>34</v>
      </c>
      <c r="AD18" s="130">
        <v>332609.8</v>
      </c>
      <c r="AE18" s="130">
        <v>49.11</v>
      </c>
      <c r="AF18" s="130">
        <v>37248.298163699998</v>
      </c>
      <c r="AG18" s="131">
        <v>49.234897613525391</v>
      </c>
      <c r="AH18" s="132">
        <v>2.5432216152594389E-3</v>
      </c>
      <c r="AI18" s="133">
        <v>13</v>
      </c>
      <c r="AJ18" s="133">
        <v>4</v>
      </c>
      <c r="AK18" s="134">
        <v>1</v>
      </c>
      <c r="AL18" s="135">
        <v>7191.2519999999995</v>
      </c>
      <c r="AM18" s="135">
        <v>2080.846</v>
      </c>
      <c r="AN18" s="135">
        <v>2759.2310000000002</v>
      </c>
      <c r="AO18" s="131">
        <v>598.57500000000005</v>
      </c>
      <c r="AP18" s="131">
        <v>1073.0830000000001</v>
      </c>
      <c r="AQ18" s="129">
        <v>16.658209901128245</v>
      </c>
      <c r="AR18" s="145">
        <v>35.280172413793103</v>
      </c>
      <c r="AS18" s="130">
        <v>6.7552244715948238</v>
      </c>
      <c r="AT18" s="138">
        <v>0.14208695735790619</v>
      </c>
      <c r="AU18" s="137">
        <v>1.3920000000000001</v>
      </c>
      <c r="AV18" s="138">
        <v>5.1109750000000002E-3</v>
      </c>
      <c r="AW18" s="139">
        <v>-3.554591E-2</v>
      </c>
      <c r="AX18" s="140">
        <v>4.1396430000000005E-2</v>
      </c>
      <c r="AY18" s="141">
        <v>0.1552743</v>
      </c>
      <c r="AZ18" s="142"/>
    </row>
    <row r="19" spans="1:52" x14ac:dyDescent="0.25">
      <c r="A19" s="10"/>
      <c r="B19" s="64" t="str">
        <f t="array" ref="B19">IFERROR(INDEX($AA$9:$AY$136,SMALL(IF($AA$9:$AA$136=$D$9,ROW($AA$9:$AA$136)-8),ROW(A6)),2)," ")</f>
        <v xml:space="preserve"> </v>
      </c>
      <c r="C19" s="65" t="str">
        <f t="array" ref="C19">IFERROR(INDEX($AA$9:$AY$136,SMALL(IF($AA$9:$AA$136=$D$9,ROW($AA$9:$AA$136)-8),ROW(B6)),3)," ")</f>
        <v xml:space="preserve"> </v>
      </c>
      <c r="D19" s="66" t="str">
        <f t="array" ref="D19">IFERROR(INDEX($AA$9:$AY$136,SMALL(IF($AA$9:$AA$136=$D$9,ROW($AA$9:$AA$136)-8),ROW(C6)),4)," ")</f>
        <v xml:space="preserve"> </v>
      </c>
      <c r="E19" s="67" t="str">
        <f t="array" ref="E19">IFERROR(INDEX($AA$9:$AY$136,SMALL(IF($AA$9:$AA$136=$D$9,ROW($AA$9:$AA$136)-8),ROW(D6)),5)," ")</f>
        <v xml:space="preserve"> </v>
      </c>
      <c r="F19" s="68" t="str">
        <f t="array" ref="F19">IFERROR(INDEX($AA$9:$AY$136,SMALL(IF($AA$9:$AA$136=$D$9,ROW($AA$9:$AA$136)-8),ROW(E6)),6)," ")</f>
        <v xml:space="preserve"> </v>
      </c>
      <c r="G19" s="67" t="str">
        <f t="array" ref="G19">IFERROR(INDEX($AA$9:$AY$136,SMALL(IF($AA$9:$AA$136=$D$9,ROW($AA$9:$AA$136)-8),ROW(F6)),7)," ")</f>
        <v xml:space="preserve"> </v>
      </c>
      <c r="H19" s="69" t="str">
        <f t="array" ref="H19">IFERROR(INDEX($AA$9:$AY$136,SMALL(IF($AA$9:$AA$136=$D$9,ROW($AA$9:$AA$136)-8),ROW(G6)),8)," ")</f>
        <v xml:space="preserve"> </v>
      </c>
      <c r="I19" s="64" t="str">
        <f t="array" ref="I19">IFERROR(INDEX($AA$9:$AY$136,SMALL(IF($AA$9:$AA$136=$D$9,ROW($AA$9:$AA$136)-8),ROW(H6)),9)," ")</f>
        <v xml:space="preserve"> </v>
      </c>
      <c r="J19" s="64" t="str">
        <f t="array" ref="J19">IFERROR(INDEX($AA$9:$AY$136,SMALL(IF($AA$9:$AA$136=$D$9,ROW($AA$9:$AA$136)-8),ROW(I6)),10)," ")</f>
        <v xml:space="preserve"> </v>
      </c>
      <c r="K19" s="64" t="str">
        <f t="array" ref="K19">IFERROR(INDEX($AA$9:$AY$136,SMALL(IF($AA$9:$AA$136=$D$9,ROW($AA$9:$AA$136)-8),ROW(J6)),11)," ")</f>
        <v xml:space="preserve"> </v>
      </c>
      <c r="L19" s="64" t="str">
        <f t="array" ref="L19">IFERROR(INDEX($AA$9:$AY$136,SMALL(IF($AA$9:$AA$136=$D$9,ROW($AA$9:$AA$136)-8),ROW(K6)),12)," ")</f>
        <v xml:space="preserve"> </v>
      </c>
      <c r="M19" s="64" t="str">
        <f t="array" ref="M19">IFERROR(INDEX($AA$9:$AY$136,SMALL(IF($AA$9:$AA$136=$D$9,ROW($AA$9:$AA$136)-8),ROW(L6)),13)," ")</f>
        <v xml:space="preserve"> </v>
      </c>
      <c r="N19" s="64" t="str">
        <f t="array" ref="N19">IFERROR(INDEX($AA$9:$AY$136,SMALL(IF($AA$9:$AA$136=$D$9,ROW($AA$9:$AA$136)-8),ROW(M6)),14)," ")</f>
        <v xml:space="preserve"> </v>
      </c>
      <c r="O19" s="64" t="str">
        <f t="array" ref="O19">IFERROR(INDEX($AA$9:$AY$136,SMALL(IF($AA$9:$AA$136=$D$9,ROW($AA$9:$AA$136)-8),ROW(N6)),15)," ")</f>
        <v xml:space="preserve"> </v>
      </c>
      <c r="P19" s="64" t="str">
        <f t="array" ref="P19">IFERROR(INDEX($AA$9:$AY$136,SMALL(IF($AA$9:$AA$136=$D$9,ROW($AA$9:$AA$136)-8),ROW(O6)),16)," ")</f>
        <v xml:space="preserve"> </v>
      </c>
      <c r="Q19" s="147" t="str">
        <f t="array" ref="Q19">IFERROR(INDEX($AA$9:$AY$136,SMALL(IF($AA$9:$AA$136=$D$9,ROW($AA$9:$AA$136)-8),ROW(P6)),17)," ")</f>
        <v xml:space="preserve"> </v>
      </c>
      <c r="R19" s="147" t="str">
        <f t="array" ref="R19">IFERROR(INDEX($AA$9:$AY$136,SMALL(IF($AA$9:$AA$136=$D$9,ROW($AA$9:$AA$136)-8),ROW(Q6)),18)," ")</f>
        <v xml:space="preserve"> </v>
      </c>
      <c r="S19" s="147" t="str">
        <f t="array" ref="S19">IFERROR(INDEX($AA$9:$AY$136,SMALL(IF($AA$9:$AA$136=$D$9,ROW($AA$9:$AA$136)-8),ROW(R6)),19)," ")</f>
        <v xml:space="preserve"> </v>
      </c>
      <c r="T19" s="148" t="str">
        <f t="array" ref="T19">IFERROR(INDEX($AA$9:$AY$136,SMALL(IF($AA$9:$AA$136=$D$9,ROW($AA$9:$AA$136)-8),ROW(S6)),20)," ")</f>
        <v xml:space="preserve"> </v>
      </c>
      <c r="U19" s="149" t="str">
        <f t="array" ref="U19">IFERROR(INDEX($AA$9:$AY$136,SMALL(IF($AA$9:$AA$136=$D$9,ROW($AA$9:$AA$136)-8),ROW(T6)),21)," ")</f>
        <v xml:space="preserve"> </v>
      </c>
      <c r="V19" s="148" t="str">
        <f t="array" ref="V19">IFERROR(INDEX($AA$9:$AY$136,SMALL(IF($AA$9:$AA$136=$D$9,ROW($AA$9:$AA$136)-8),ROW(U6)),22)," ")</f>
        <v xml:space="preserve"> </v>
      </c>
      <c r="W19" s="148" t="str">
        <f t="array" ref="W19">IFERROR(INDEX($AA$9:$AY$136,SMALL(IF($AA$9:$AA$136=$D$9,ROW($AA$9:$AA$136)-8),ROW(V6)),23)," ")</f>
        <v xml:space="preserve"> </v>
      </c>
      <c r="X19" s="148" t="str">
        <f t="array" ref="X19">IFERROR(INDEX($AA$9:$AY$136,SMALL(IF($AA$9:$AA$136=$D$9,ROW($AA$9:$AA$136)-8),ROW(W6)),24)," ")</f>
        <v xml:space="preserve"> </v>
      </c>
      <c r="Y19" s="148" t="str">
        <f t="array" ref="Y19">IFERROR(INDEX($AA$9:$AY$136,SMALL(IF($AA$9:$AA$136=$D$9,ROW($AA$9:$AA$136)-8),ROW(X6)),25)," ")</f>
        <v xml:space="preserve"> </v>
      </c>
      <c r="Z19" s="147"/>
      <c r="AA19" s="129">
        <v>3</v>
      </c>
      <c r="AB19" s="129" t="s">
        <v>35</v>
      </c>
      <c r="AC19" s="129" t="s">
        <v>36</v>
      </c>
      <c r="AD19" s="130">
        <v>62399.35</v>
      </c>
      <c r="AE19" s="130">
        <v>20.7</v>
      </c>
      <c r="AF19" s="130">
        <v>10530.698807700001</v>
      </c>
      <c r="AG19" s="131">
        <v>22.100000381469727</v>
      </c>
      <c r="AH19" s="132">
        <v>6.7632868670035151E-2</v>
      </c>
      <c r="AI19" s="133">
        <v>14</v>
      </c>
      <c r="AJ19" s="133">
        <v>1</v>
      </c>
      <c r="AK19" s="134">
        <v>0</v>
      </c>
      <c r="AL19" s="135">
        <v>2790.4259999999999</v>
      </c>
      <c r="AM19" s="135">
        <v>1115.4290000000001</v>
      </c>
      <c r="AN19" s="135">
        <v>1593.444</v>
      </c>
      <c r="AO19" s="131">
        <v>209.429</v>
      </c>
      <c r="AP19" s="131">
        <v>476.66700000000003</v>
      </c>
      <c r="AQ19" s="129">
        <v>8.8503309860277479</v>
      </c>
      <c r="AR19" s="133">
        <v>21.340206185567009</v>
      </c>
      <c r="AS19" s="130">
        <v>2.6550131947147531</v>
      </c>
      <c r="AT19" s="138">
        <v>7.4997390939734898E-2</v>
      </c>
      <c r="AU19" s="137">
        <v>0.97</v>
      </c>
      <c r="AV19" s="138">
        <v>5.0724639999999996E-3</v>
      </c>
      <c r="AW19" s="139">
        <v>8.2070130000000005E-2</v>
      </c>
      <c r="AX19" s="140">
        <v>-7.1107409999999996E-2</v>
      </c>
      <c r="AY19" s="141">
        <v>0.20072590000000001</v>
      </c>
      <c r="AZ19" s="142"/>
    </row>
    <row r="20" spans="1:52" x14ac:dyDescent="0.25">
      <c r="A20" s="10"/>
      <c r="B20" s="64" t="str">
        <f t="array" ref="B20">IFERROR(INDEX($AA$9:$AY$136,SMALL(IF($AA$9:$AA$136=$D$9,ROW($AA$9:$AA$136)-8),ROW(A7)),2)," ")</f>
        <v xml:space="preserve"> </v>
      </c>
      <c r="C20" s="65" t="str">
        <f t="array" ref="C20">IFERROR(INDEX($AA$9:$AY$136,SMALL(IF($AA$9:$AA$136=$D$9,ROW($AA$9:$AA$136)-8),ROW(B7)),3)," ")</f>
        <v xml:space="preserve"> </v>
      </c>
      <c r="D20" s="66" t="str">
        <f t="array" ref="D20">IFERROR(INDEX($AA$9:$AY$136,SMALL(IF($AA$9:$AA$136=$D$9,ROW($AA$9:$AA$136)-8),ROW(C7)),4)," ")</f>
        <v xml:space="preserve"> </v>
      </c>
      <c r="E20" s="67" t="str">
        <f t="array" ref="E20">IFERROR(INDEX($AA$9:$AY$136,SMALL(IF($AA$9:$AA$136=$D$9,ROW($AA$9:$AA$136)-8),ROW(D7)),5)," ")</f>
        <v xml:space="preserve"> </v>
      </c>
      <c r="F20" s="68" t="str">
        <f t="array" ref="F20">IFERROR(INDEX($AA$9:$AY$136,SMALL(IF($AA$9:$AA$136=$D$9,ROW($AA$9:$AA$136)-8),ROW(E7)),6)," ")</f>
        <v xml:space="preserve"> </v>
      </c>
      <c r="G20" s="67" t="str">
        <f t="array" ref="G20">IFERROR(INDEX($AA$9:$AY$136,SMALL(IF($AA$9:$AA$136=$D$9,ROW($AA$9:$AA$136)-8),ROW(F7)),7)," ")</f>
        <v xml:space="preserve"> </v>
      </c>
      <c r="H20" s="69" t="str">
        <f t="array" ref="H20">IFERROR(INDEX($AA$9:$AY$136,SMALL(IF($AA$9:$AA$136=$D$9,ROW($AA$9:$AA$136)-8),ROW(G7)),8)," ")</f>
        <v xml:space="preserve"> </v>
      </c>
      <c r="I20" s="64" t="str">
        <f t="array" ref="I20">IFERROR(INDEX($AA$9:$AY$136,SMALL(IF($AA$9:$AA$136=$D$9,ROW($AA$9:$AA$136)-8),ROW(H7)),9)," ")</f>
        <v xml:space="preserve"> </v>
      </c>
      <c r="J20" s="64" t="str">
        <f t="array" ref="J20">IFERROR(INDEX($AA$9:$AY$136,SMALL(IF($AA$9:$AA$136=$D$9,ROW($AA$9:$AA$136)-8),ROW(I7)),10)," ")</f>
        <v xml:space="preserve"> </v>
      </c>
      <c r="K20" s="64" t="str">
        <f t="array" ref="K20">IFERROR(INDEX($AA$9:$AY$136,SMALL(IF($AA$9:$AA$136=$D$9,ROW($AA$9:$AA$136)-8),ROW(J7)),11)," ")</f>
        <v xml:space="preserve"> </v>
      </c>
      <c r="L20" s="64" t="str">
        <f t="array" ref="L20">IFERROR(INDEX($AA$9:$AY$136,SMALL(IF($AA$9:$AA$136=$D$9,ROW($AA$9:$AA$136)-8),ROW(K7)),12)," ")</f>
        <v xml:space="preserve"> </v>
      </c>
      <c r="M20" s="64" t="str">
        <f t="array" ref="M20">IFERROR(INDEX($AA$9:$AY$136,SMALL(IF($AA$9:$AA$136=$D$9,ROW($AA$9:$AA$136)-8),ROW(L7)),13)," ")</f>
        <v xml:space="preserve"> </v>
      </c>
      <c r="N20" s="64" t="str">
        <f t="array" ref="N20">IFERROR(INDEX($AA$9:$AY$136,SMALL(IF($AA$9:$AA$136=$D$9,ROW($AA$9:$AA$136)-8),ROW(M7)),14)," ")</f>
        <v xml:space="preserve"> </v>
      </c>
      <c r="O20" s="64" t="str">
        <f t="array" ref="O20">IFERROR(INDEX($AA$9:$AY$136,SMALL(IF($AA$9:$AA$136=$D$9,ROW($AA$9:$AA$136)-8),ROW(N7)),15)," ")</f>
        <v xml:space="preserve"> </v>
      </c>
      <c r="P20" s="64" t="str">
        <f t="array" ref="P20">IFERROR(INDEX($AA$9:$AY$136,SMALL(IF($AA$9:$AA$136=$D$9,ROW($AA$9:$AA$136)-8),ROW(O7)),16)," ")</f>
        <v xml:space="preserve"> </v>
      </c>
      <c r="Q20" s="147" t="str">
        <f t="array" ref="Q20">IFERROR(INDEX($AA$9:$AY$136,SMALL(IF($AA$9:$AA$136=$D$9,ROW($AA$9:$AA$136)-8),ROW(P7)),17)," ")</f>
        <v xml:space="preserve"> </v>
      </c>
      <c r="R20" s="147" t="str">
        <f t="array" ref="R20">IFERROR(INDEX($AA$9:$AY$136,SMALL(IF($AA$9:$AA$136=$D$9,ROW($AA$9:$AA$136)-8),ROW(Q7)),18)," ")</f>
        <v xml:space="preserve"> </v>
      </c>
      <c r="S20" s="147" t="str">
        <f t="array" ref="S20">IFERROR(INDEX($AA$9:$AY$136,SMALL(IF($AA$9:$AA$136=$D$9,ROW($AA$9:$AA$136)-8),ROW(R7)),19)," ")</f>
        <v xml:space="preserve"> </v>
      </c>
      <c r="T20" s="148" t="str">
        <f t="array" ref="T20">IFERROR(INDEX($AA$9:$AY$136,SMALL(IF($AA$9:$AA$136=$D$9,ROW($AA$9:$AA$136)-8),ROW(S7)),20)," ")</f>
        <v xml:space="preserve"> </v>
      </c>
      <c r="U20" s="149" t="str">
        <f t="array" ref="U20">IFERROR(INDEX($AA$9:$AY$136,SMALL(IF($AA$9:$AA$136=$D$9,ROW($AA$9:$AA$136)-8),ROW(T7)),21)," ")</f>
        <v xml:space="preserve"> </v>
      </c>
      <c r="V20" s="148" t="str">
        <f t="array" ref="V20">IFERROR(INDEX($AA$9:$AY$136,SMALL(IF($AA$9:$AA$136=$D$9,ROW($AA$9:$AA$136)-8),ROW(U7)),22)," ")</f>
        <v xml:space="preserve"> </v>
      </c>
      <c r="W20" s="148" t="str">
        <f t="array" ref="W20">IFERROR(INDEX($AA$9:$AY$136,SMALL(IF($AA$9:$AA$136=$D$9,ROW($AA$9:$AA$136)-8),ROW(V7)),23)," ")</f>
        <v xml:space="preserve"> </v>
      </c>
      <c r="X20" s="148" t="str">
        <f t="array" ref="X20">IFERROR(INDEX($AA$9:$AY$136,SMALL(IF($AA$9:$AA$136=$D$9,ROW($AA$9:$AA$136)-8),ROW(W7)),24)," ")</f>
        <v xml:space="preserve"> </v>
      </c>
      <c r="Y20" s="148" t="str">
        <f t="array" ref="Y20">IFERROR(INDEX($AA$9:$AY$136,SMALL(IF($AA$9:$AA$136=$D$9,ROW($AA$9:$AA$136)-8),ROW(X7)),25)," ")</f>
        <v xml:space="preserve"> </v>
      </c>
      <c r="Z20" s="147"/>
      <c r="AA20" s="129">
        <v>3</v>
      </c>
      <c r="AB20" s="129" t="s">
        <v>37</v>
      </c>
      <c r="AC20" s="129" t="s">
        <v>38</v>
      </c>
      <c r="AD20" s="130">
        <v>49469.09</v>
      </c>
      <c r="AE20" s="130">
        <v>16.420000000000002</v>
      </c>
      <c r="AF20" s="130">
        <v>4908.2830498800004</v>
      </c>
      <c r="AG20" s="131">
        <v>18.542856216430664</v>
      </c>
      <c r="AH20" s="132">
        <v>0.12928478784595998</v>
      </c>
      <c r="AI20" s="133">
        <v>11</v>
      </c>
      <c r="AJ20" s="133">
        <v>5</v>
      </c>
      <c r="AK20" s="134">
        <v>0</v>
      </c>
      <c r="AL20" s="135">
        <v>2097.08</v>
      </c>
      <c r="AM20" s="135">
        <v>682.5</v>
      </c>
      <c r="AN20" s="135">
        <v>940.9</v>
      </c>
      <c r="AO20" s="131">
        <v>55.93</v>
      </c>
      <c r="AP20" s="131">
        <v>278.60000000000002</v>
      </c>
      <c r="AQ20" s="129">
        <v>7.3608364862153266</v>
      </c>
      <c r="AR20" s="150">
        <v>18.325892857142858</v>
      </c>
      <c r="AS20" s="130">
        <v>2.2429577519080715</v>
      </c>
      <c r="AT20" s="138">
        <v>1.6795976510934556E-2</v>
      </c>
      <c r="AU20" s="137">
        <v>0.89600000000000002</v>
      </c>
      <c r="AV20" s="138">
        <v>1.0535930000000001E-2</v>
      </c>
      <c r="AW20" s="139">
        <v>-1.3813789999999999E-2</v>
      </c>
      <c r="AX20" s="140">
        <v>-0.13548289999999999</v>
      </c>
      <c r="AY20" s="141">
        <v>0.11367139999999999</v>
      </c>
      <c r="AZ20" s="142"/>
    </row>
    <row r="21" spans="1:52" x14ac:dyDescent="0.25">
      <c r="A21" s="10"/>
      <c r="B21" s="64" t="str">
        <f t="array" ref="B21">IFERROR(INDEX($AA$9:$AY$136,SMALL(IF($AA$9:$AA$136=$D$9,ROW($AA$9:$AA$136)-8),ROW(A8)),2)," ")</f>
        <v xml:space="preserve"> </v>
      </c>
      <c r="C21" s="65" t="str">
        <f t="array" ref="C21">IFERROR(INDEX($AA$9:$AY$136,SMALL(IF($AA$9:$AA$136=$D$9,ROW($AA$9:$AA$136)-8),ROW(B8)),3)," ")</f>
        <v xml:space="preserve"> </v>
      </c>
      <c r="D21" s="66" t="str">
        <f t="array" ref="D21">IFERROR(INDEX($AA$9:$AY$136,SMALL(IF($AA$9:$AA$136=$D$9,ROW($AA$9:$AA$136)-8),ROW(C8)),4)," ")</f>
        <v xml:space="preserve"> </v>
      </c>
      <c r="E21" s="67" t="str">
        <f t="array" ref="E21">IFERROR(INDEX($AA$9:$AY$136,SMALL(IF($AA$9:$AA$136=$D$9,ROW($AA$9:$AA$136)-8),ROW(D8)),5)," ")</f>
        <v xml:space="preserve"> </v>
      </c>
      <c r="F21" s="68" t="str">
        <f t="array" ref="F21">IFERROR(INDEX($AA$9:$AY$136,SMALL(IF($AA$9:$AA$136=$D$9,ROW($AA$9:$AA$136)-8),ROW(E8)),6)," ")</f>
        <v xml:space="preserve"> </v>
      </c>
      <c r="G21" s="67" t="str">
        <f t="array" ref="G21">IFERROR(INDEX($AA$9:$AY$136,SMALL(IF($AA$9:$AA$136=$D$9,ROW($AA$9:$AA$136)-8),ROW(F8)),7)," ")</f>
        <v xml:space="preserve"> </v>
      </c>
      <c r="H21" s="69" t="str">
        <f t="array" ref="H21">IFERROR(INDEX($AA$9:$AY$136,SMALL(IF($AA$9:$AA$136=$D$9,ROW($AA$9:$AA$136)-8),ROW(G8)),8)," ")</f>
        <v xml:space="preserve"> </v>
      </c>
      <c r="I21" s="64" t="str">
        <f t="array" ref="I21">IFERROR(INDEX($AA$9:$AY$136,SMALL(IF($AA$9:$AA$136=$D$9,ROW($AA$9:$AA$136)-8),ROW(H8)),9)," ")</f>
        <v xml:space="preserve"> </v>
      </c>
      <c r="J21" s="64" t="str">
        <f t="array" ref="J21">IFERROR(INDEX($AA$9:$AY$136,SMALL(IF($AA$9:$AA$136=$D$9,ROW($AA$9:$AA$136)-8),ROW(I8)),10)," ")</f>
        <v xml:space="preserve"> </v>
      </c>
      <c r="K21" s="64" t="str">
        <f t="array" ref="K21">IFERROR(INDEX($AA$9:$AY$136,SMALL(IF($AA$9:$AA$136=$D$9,ROW($AA$9:$AA$136)-8),ROW(J8)),11)," ")</f>
        <v xml:space="preserve"> </v>
      </c>
      <c r="L21" s="64" t="str">
        <f t="array" ref="L21">IFERROR(INDEX($AA$9:$AY$136,SMALL(IF($AA$9:$AA$136=$D$9,ROW($AA$9:$AA$136)-8),ROW(K8)),12)," ")</f>
        <v xml:space="preserve"> </v>
      </c>
      <c r="M21" s="64" t="str">
        <f t="array" ref="M21">IFERROR(INDEX($AA$9:$AY$136,SMALL(IF($AA$9:$AA$136=$D$9,ROW($AA$9:$AA$136)-8),ROW(L8)),13)," ")</f>
        <v xml:space="preserve"> </v>
      </c>
      <c r="N21" s="64" t="str">
        <f t="array" ref="N21">IFERROR(INDEX($AA$9:$AY$136,SMALL(IF($AA$9:$AA$136=$D$9,ROW($AA$9:$AA$136)-8),ROW(M8)),14)," ")</f>
        <v xml:space="preserve"> </v>
      </c>
      <c r="O21" s="64" t="str">
        <f t="array" ref="O21">IFERROR(INDEX($AA$9:$AY$136,SMALL(IF($AA$9:$AA$136=$D$9,ROW($AA$9:$AA$136)-8),ROW(N8)),15)," ")</f>
        <v xml:space="preserve"> </v>
      </c>
      <c r="P21" s="64" t="str">
        <f t="array" ref="P21">IFERROR(INDEX($AA$9:$AY$136,SMALL(IF($AA$9:$AA$136=$D$9,ROW($AA$9:$AA$136)-8),ROW(O8)),16)," ")</f>
        <v xml:space="preserve"> </v>
      </c>
      <c r="Q21" s="147" t="str">
        <f t="array" ref="Q21">IFERROR(INDEX($AA$9:$AY$136,SMALL(IF($AA$9:$AA$136=$D$9,ROW($AA$9:$AA$136)-8),ROW(P8)),17)," ")</f>
        <v xml:space="preserve"> </v>
      </c>
      <c r="R21" s="147" t="str">
        <f t="array" ref="R21">IFERROR(INDEX($AA$9:$AY$136,SMALL(IF($AA$9:$AA$136=$D$9,ROW($AA$9:$AA$136)-8),ROW(Q8)),18)," ")</f>
        <v xml:space="preserve"> </v>
      </c>
      <c r="S21" s="147" t="str">
        <f t="array" ref="S21">IFERROR(INDEX($AA$9:$AY$136,SMALL(IF($AA$9:$AA$136=$D$9,ROW($AA$9:$AA$136)-8),ROW(R8)),19)," ")</f>
        <v xml:space="preserve"> </v>
      </c>
      <c r="T21" s="148" t="str">
        <f t="array" ref="T21">IFERROR(INDEX($AA$9:$AY$136,SMALL(IF($AA$9:$AA$136=$D$9,ROW($AA$9:$AA$136)-8),ROW(S8)),20)," ")</f>
        <v xml:space="preserve"> </v>
      </c>
      <c r="U21" s="149" t="str">
        <f t="array" ref="U21">IFERROR(INDEX($AA$9:$AY$136,SMALL(IF($AA$9:$AA$136=$D$9,ROW($AA$9:$AA$136)-8),ROW(T8)),21)," ")</f>
        <v xml:space="preserve"> </v>
      </c>
      <c r="V21" s="148" t="str">
        <f t="array" ref="V21">IFERROR(INDEX($AA$9:$AY$136,SMALL(IF($AA$9:$AA$136=$D$9,ROW($AA$9:$AA$136)-8),ROW(U8)),22)," ")</f>
        <v xml:space="preserve"> </v>
      </c>
      <c r="W21" s="148" t="str">
        <f t="array" ref="W21">IFERROR(INDEX($AA$9:$AY$136,SMALL(IF($AA$9:$AA$136=$D$9,ROW($AA$9:$AA$136)-8),ROW(V8)),23)," ")</f>
        <v xml:space="preserve"> </v>
      </c>
      <c r="X21" s="148" t="str">
        <f t="array" ref="X21">IFERROR(INDEX($AA$9:$AY$136,SMALL(IF($AA$9:$AA$136=$D$9,ROW($AA$9:$AA$136)-8),ROW(W8)),24)," ")</f>
        <v xml:space="preserve"> </v>
      </c>
      <c r="Y21" s="148" t="str">
        <f t="array" ref="Y21">IFERROR(INDEX($AA$9:$AY$136,SMALL(IF($AA$9:$AA$136=$D$9,ROW($AA$9:$AA$136)-8),ROW(X8)),25)," ")</f>
        <v xml:space="preserve"> </v>
      </c>
      <c r="Z21" s="147"/>
      <c r="AA21" s="129">
        <v>4</v>
      </c>
      <c r="AB21" s="129" t="s">
        <v>432</v>
      </c>
      <c r="AC21" s="129" t="s">
        <v>40</v>
      </c>
      <c r="AD21" s="130">
        <v>594.88260000000002</v>
      </c>
      <c r="AE21" s="130">
        <v>5.0999999999999996</v>
      </c>
      <c r="AF21" s="130">
        <v>1109.5883492999999</v>
      </c>
      <c r="AG21" s="131">
        <v>7</v>
      </c>
      <c r="AH21" s="132">
        <v>0.37254901960784315</v>
      </c>
      <c r="AI21" s="133">
        <v>2</v>
      </c>
      <c r="AJ21" s="133">
        <v>0</v>
      </c>
      <c r="AK21" s="134">
        <v>0</v>
      </c>
      <c r="AL21" s="135">
        <v>280.096</v>
      </c>
      <c r="AM21" s="135">
        <v>162</v>
      </c>
      <c r="AN21" s="135">
        <v>217</v>
      </c>
      <c r="AO21" s="131">
        <v>51.7</v>
      </c>
      <c r="AP21" s="131">
        <v>76.600000000000009</v>
      </c>
      <c r="AQ21" s="129">
        <v>6.7874532225806448</v>
      </c>
      <c r="AR21" s="133">
        <v>0</v>
      </c>
      <c r="AS21" s="130">
        <v>1.3397076180964873</v>
      </c>
      <c r="AT21" s="138">
        <v>5.299474600593352E-2</v>
      </c>
      <c r="AU21" s="152">
        <v>0</v>
      </c>
      <c r="AV21" s="151">
        <v>0</v>
      </c>
      <c r="AW21" s="139">
        <v>-8.273382E-2</v>
      </c>
      <c r="AX21" s="140">
        <v>-0.1052631</v>
      </c>
      <c r="AY21" s="141">
        <v>0.11953910000000001</v>
      </c>
      <c r="AZ21" s="142"/>
    </row>
    <row r="22" spans="1:52" x14ac:dyDescent="0.25">
      <c r="A22" s="10"/>
      <c r="B22" s="64" t="str">
        <f t="array" ref="B22">IFERROR(INDEX($AA$9:$AY$136,SMALL(IF($AA$9:$AA$136=$D$9,ROW($AA$9:$AA$136)-8),ROW(A9)),2)," ")</f>
        <v xml:space="preserve"> </v>
      </c>
      <c r="C22" s="65" t="str">
        <f t="array" ref="C22">IFERROR(INDEX($AA$9:$AY$136,SMALL(IF($AA$9:$AA$136=$D$9,ROW($AA$9:$AA$136)-8),ROW(B9)),3)," ")</f>
        <v xml:space="preserve"> </v>
      </c>
      <c r="D22" s="66" t="str">
        <f t="array" ref="D22">IFERROR(INDEX($AA$9:$AY$136,SMALL(IF($AA$9:$AA$136=$D$9,ROW($AA$9:$AA$136)-8),ROW(C9)),4)," ")</f>
        <v xml:space="preserve"> </v>
      </c>
      <c r="E22" s="67" t="str">
        <f t="array" ref="E22">IFERROR(INDEX($AA$9:$AY$136,SMALL(IF($AA$9:$AA$136=$D$9,ROW($AA$9:$AA$136)-8),ROW(D9)),5)," ")</f>
        <v xml:space="preserve"> </v>
      </c>
      <c r="F22" s="68" t="str">
        <f t="array" ref="F22">IFERROR(INDEX($AA$9:$AY$136,SMALL(IF($AA$9:$AA$136=$D$9,ROW($AA$9:$AA$136)-8),ROW(E9)),6)," ")</f>
        <v xml:space="preserve"> </v>
      </c>
      <c r="G22" s="67" t="str">
        <f t="array" ref="G22">IFERROR(INDEX($AA$9:$AY$136,SMALL(IF($AA$9:$AA$136=$D$9,ROW($AA$9:$AA$136)-8),ROW(F9)),7)," ")</f>
        <v xml:space="preserve"> </v>
      </c>
      <c r="H22" s="69" t="str">
        <f t="array" ref="H22">IFERROR(INDEX($AA$9:$AY$136,SMALL(IF($AA$9:$AA$136=$D$9,ROW($AA$9:$AA$136)-8),ROW(G9)),8)," ")</f>
        <v xml:space="preserve"> </v>
      </c>
      <c r="I22" s="64" t="str">
        <f t="array" ref="I22">IFERROR(INDEX($AA$9:$AY$136,SMALL(IF($AA$9:$AA$136=$D$9,ROW($AA$9:$AA$136)-8),ROW(H9)),9)," ")</f>
        <v xml:space="preserve"> </v>
      </c>
      <c r="J22" s="64" t="str">
        <f t="array" ref="J22">IFERROR(INDEX($AA$9:$AY$136,SMALL(IF($AA$9:$AA$136=$D$9,ROW($AA$9:$AA$136)-8),ROW(I9)),10)," ")</f>
        <v xml:space="preserve"> </v>
      </c>
      <c r="K22" s="64" t="str">
        <f t="array" ref="K22">IFERROR(INDEX($AA$9:$AY$136,SMALL(IF($AA$9:$AA$136=$D$9,ROW($AA$9:$AA$136)-8),ROW(J9)),11)," ")</f>
        <v xml:space="preserve"> </v>
      </c>
      <c r="L22" s="64" t="str">
        <f t="array" ref="L22">IFERROR(INDEX($AA$9:$AY$136,SMALL(IF($AA$9:$AA$136=$D$9,ROW($AA$9:$AA$136)-8),ROW(K9)),12)," ")</f>
        <v xml:space="preserve"> </v>
      </c>
      <c r="M22" s="64" t="str">
        <f t="array" ref="M22">IFERROR(INDEX($AA$9:$AY$136,SMALL(IF($AA$9:$AA$136=$D$9,ROW($AA$9:$AA$136)-8),ROW(L9)),13)," ")</f>
        <v xml:space="preserve"> </v>
      </c>
      <c r="N22" s="64" t="str">
        <f t="array" ref="N22">IFERROR(INDEX($AA$9:$AY$136,SMALL(IF($AA$9:$AA$136=$D$9,ROW($AA$9:$AA$136)-8),ROW(M9)),14)," ")</f>
        <v xml:space="preserve"> </v>
      </c>
      <c r="O22" s="64" t="str">
        <f t="array" ref="O22">IFERROR(INDEX($AA$9:$AY$136,SMALL(IF($AA$9:$AA$136=$D$9,ROW($AA$9:$AA$136)-8),ROW(N9)),15)," ")</f>
        <v xml:space="preserve"> </v>
      </c>
      <c r="P22" s="64" t="str">
        <f t="array" ref="P22">IFERROR(INDEX($AA$9:$AY$136,SMALL(IF($AA$9:$AA$136=$D$9,ROW($AA$9:$AA$136)-8),ROW(O9)),16)," ")</f>
        <v xml:space="preserve"> </v>
      </c>
      <c r="Q22" s="147" t="str">
        <f t="array" ref="Q22">IFERROR(INDEX($AA$9:$AY$136,SMALL(IF($AA$9:$AA$136=$D$9,ROW($AA$9:$AA$136)-8),ROW(P9)),17)," ")</f>
        <v xml:space="preserve"> </v>
      </c>
      <c r="R22" s="147" t="str">
        <f t="array" ref="R22">IFERROR(INDEX($AA$9:$AY$136,SMALL(IF($AA$9:$AA$136=$D$9,ROW($AA$9:$AA$136)-8),ROW(Q9)),18)," ")</f>
        <v xml:space="preserve"> </v>
      </c>
      <c r="S22" s="147" t="str">
        <f t="array" ref="S22">IFERROR(INDEX($AA$9:$AY$136,SMALL(IF($AA$9:$AA$136=$D$9,ROW($AA$9:$AA$136)-8),ROW(R9)),19)," ")</f>
        <v xml:space="preserve"> </v>
      </c>
      <c r="T22" s="148" t="str">
        <f t="array" ref="T22">IFERROR(INDEX($AA$9:$AY$136,SMALL(IF($AA$9:$AA$136=$D$9,ROW($AA$9:$AA$136)-8),ROW(S9)),20)," ")</f>
        <v xml:space="preserve"> </v>
      </c>
      <c r="U22" s="149" t="str">
        <f t="array" ref="U22">IFERROR(INDEX($AA$9:$AY$136,SMALL(IF($AA$9:$AA$136=$D$9,ROW($AA$9:$AA$136)-8),ROW(T9)),21)," ")</f>
        <v xml:space="preserve"> </v>
      </c>
      <c r="V22" s="148" t="str">
        <f t="array" ref="V22">IFERROR(INDEX($AA$9:$AY$136,SMALL(IF($AA$9:$AA$136=$D$9,ROW($AA$9:$AA$136)-8),ROW(U9)),22)," ")</f>
        <v xml:space="preserve"> </v>
      </c>
      <c r="W22" s="148" t="str">
        <f t="array" ref="W22">IFERROR(INDEX($AA$9:$AY$136,SMALL(IF($AA$9:$AA$136=$D$9,ROW($AA$9:$AA$136)-8),ROW(V9)),23)," ")</f>
        <v xml:space="preserve"> </v>
      </c>
      <c r="X22" s="148" t="str">
        <f t="array" ref="X22">IFERROR(INDEX($AA$9:$AY$136,SMALL(IF($AA$9:$AA$136=$D$9,ROW($AA$9:$AA$136)-8),ROW(W9)),24)," ")</f>
        <v xml:space="preserve"> </v>
      </c>
      <c r="Y22" s="148" t="str">
        <f t="array" ref="Y22">IFERROR(INDEX($AA$9:$AY$136,SMALL(IF($AA$9:$AA$136=$D$9,ROW($AA$9:$AA$136)-8),ROW(X9)),25)," ")</f>
        <v xml:space="preserve"> </v>
      </c>
      <c r="Z22" s="147"/>
      <c r="AA22" s="129">
        <v>4</v>
      </c>
      <c r="AB22" s="129" t="s">
        <v>433</v>
      </c>
      <c r="AC22" s="129" t="s">
        <v>42</v>
      </c>
      <c r="AD22" s="130">
        <v>31605.599999999999</v>
      </c>
      <c r="AE22" s="130">
        <v>11.78</v>
      </c>
      <c r="AF22" s="130">
        <v>1810.8168997799999</v>
      </c>
      <c r="AG22" s="131">
        <v>19</v>
      </c>
      <c r="AH22" s="132">
        <v>0.61290322580645173</v>
      </c>
      <c r="AI22" s="133">
        <v>6</v>
      </c>
      <c r="AJ22" s="133">
        <v>3</v>
      </c>
      <c r="AK22" s="134">
        <v>1</v>
      </c>
      <c r="AL22" s="135">
        <v>2415.4459999999999</v>
      </c>
      <c r="AM22" s="135">
        <v>486.625</v>
      </c>
      <c r="AN22" s="135">
        <v>972</v>
      </c>
      <c r="AO22" s="131">
        <v>-208</v>
      </c>
      <c r="AP22" s="131">
        <v>175.98599999999999</v>
      </c>
      <c r="AQ22" s="129">
        <v>5.894294135576132</v>
      </c>
      <c r="AR22" s="133">
        <v>9.6795398520953153</v>
      </c>
      <c r="AS22" s="130">
        <v>0.47705141084412156</v>
      </c>
      <c r="AT22" s="138">
        <v>-5.2130260613450566E-2</v>
      </c>
      <c r="AU22" s="137">
        <v>1.2170000000000001</v>
      </c>
      <c r="AV22" s="138">
        <v>4.9405770000000002E-2</v>
      </c>
      <c r="AW22" s="139">
        <v>-8.3268529999999993E-2</v>
      </c>
      <c r="AX22" s="140">
        <v>-0.47291339999999998</v>
      </c>
      <c r="AY22" s="141">
        <v>-0.33207130000000001</v>
      </c>
      <c r="AZ22" s="142"/>
    </row>
    <row r="23" spans="1:52" x14ac:dyDescent="0.25">
      <c r="A23" s="10"/>
      <c r="B23" s="64" t="str">
        <f t="array" ref="B23">IFERROR(INDEX($AA$9:$AY$136,SMALL(IF($AA$9:$AA$136=$D$9,ROW($AA$9:$AA$136)-8),ROW(A10)),2)," ")</f>
        <v xml:space="preserve"> </v>
      </c>
      <c r="C23" s="65" t="str">
        <f t="array" ref="C23">IFERROR(INDEX($AA$9:$AY$136,SMALL(IF($AA$9:$AA$136=$D$9,ROW($AA$9:$AA$136)-8),ROW(B10)),3)," ")</f>
        <v xml:space="preserve"> </v>
      </c>
      <c r="D23" s="66" t="str">
        <f t="array" ref="D23">IFERROR(INDEX($AA$9:$AY$136,SMALL(IF($AA$9:$AA$136=$D$9,ROW($AA$9:$AA$136)-8),ROW(C10)),4)," ")</f>
        <v xml:space="preserve"> </v>
      </c>
      <c r="E23" s="67" t="str">
        <f t="array" ref="E23">IFERROR(INDEX($AA$9:$AY$136,SMALL(IF($AA$9:$AA$136=$D$9,ROW($AA$9:$AA$136)-8),ROW(D10)),5)," ")</f>
        <v xml:space="preserve"> </v>
      </c>
      <c r="F23" s="68" t="str">
        <f t="array" ref="F23">IFERROR(INDEX($AA$9:$AY$136,SMALL(IF($AA$9:$AA$136=$D$9,ROW($AA$9:$AA$136)-8),ROW(E10)),6)," ")</f>
        <v xml:space="preserve"> </v>
      </c>
      <c r="G23" s="67" t="str">
        <f t="array" ref="G23">IFERROR(INDEX($AA$9:$AY$136,SMALL(IF($AA$9:$AA$136=$D$9,ROW($AA$9:$AA$136)-8),ROW(F10)),7)," ")</f>
        <v xml:space="preserve"> </v>
      </c>
      <c r="H23" s="69" t="str">
        <f t="array" ref="H23">IFERROR(INDEX($AA$9:$AY$136,SMALL(IF($AA$9:$AA$136=$D$9,ROW($AA$9:$AA$136)-8),ROW(G10)),8)," ")</f>
        <v xml:space="preserve"> </v>
      </c>
      <c r="I23" s="64" t="str">
        <f t="array" ref="I23">IFERROR(INDEX($AA$9:$AY$136,SMALL(IF($AA$9:$AA$136=$D$9,ROW($AA$9:$AA$136)-8),ROW(H10)),9)," ")</f>
        <v xml:space="preserve"> </v>
      </c>
      <c r="J23" s="64" t="str">
        <f t="array" ref="J23">IFERROR(INDEX($AA$9:$AY$136,SMALL(IF($AA$9:$AA$136=$D$9,ROW($AA$9:$AA$136)-8),ROW(I10)),10)," ")</f>
        <v xml:space="preserve"> </v>
      </c>
      <c r="K23" s="64" t="str">
        <f t="array" ref="K23">IFERROR(INDEX($AA$9:$AY$136,SMALL(IF($AA$9:$AA$136=$D$9,ROW($AA$9:$AA$136)-8),ROW(J10)),11)," ")</f>
        <v xml:space="preserve"> </v>
      </c>
      <c r="L23" s="64" t="str">
        <f t="array" ref="L23">IFERROR(INDEX($AA$9:$AY$136,SMALL(IF($AA$9:$AA$136=$D$9,ROW($AA$9:$AA$136)-8),ROW(K10)),12)," ")</f>
        <v xml:space="preserve"> </v>
      </c>
      <c r="M23" s="64" t="str">
        <f t="array" ref="M23">IFERROR(INDEX($AA$9:$AY$136,SMALL(IF($AA$9:$AA$136=$D$9,ROW($AA$9:$AA$136)-8),ROW(L10)),13)," ")</f>
        <v xml:space="preserve"> </v>
      </c>
      <c r="N23" s="64" t="str">
        <f t="array" ref="N23">IFERROR(INDEX($AA$9:$AY$136,SMALL(IF($AA$9:$AA$136=$D$9,ROW($AA$9:$AA$136)-8),ROW(M10)),14)," ")</f>
        <v xml:space="preserve"> </v>
      </c>
      <c r="O23" s="64" t="str">
        <f t="array" ref="O23">IFERROR(INDEX($AA$9:$AY$136,SMALL(IF($AA$9:$AA$136=$D$9,ROW($AA$9:$AA$136)-8),ROW(N10)),15)," ")</f>
        <v xml:space="preserve"> </v>
      </c>
      <c r="P23" s="64" t="str">
        <f t="array" ref="P23">IFERROR(INDEX($AA$9:$AY$136,SMALL(IF($AA$9:$AA$136=$D$9,ROW($AA$9:$AA$136)-8),ROW(O10)),16)," ")</f>
        <v xml:space="preserve"> </v>
      </c>
      <c r="Q23" s="147" t="str">
        <f t="array" ref="Q23">IFERROR(INDEX($AA$9:$AY$136,SMALL(IF($AA$9:$AA$136=$D$9,ROW($AA$9:$AA$136)-8),ROW(P10)),17)," ")</f>
        <v xml:space="preserve"> </v>
      </c>
      <c r="R23" s="147" t="str">
        <f t="array" ref="R23">IFERROR(INDEX($AA$9:$AY$136,SMALL(IF($AA$9:$AA$136=$D$9,ROW($AA$9:$AA$136)-8),ROW(Q10)),18)," ")</f>
        <v xml:space="preserve"> </v>
      </c>
      <c r="S23" s="147" t="str">
        <f t="array" ref="S23">IFERROR(INDEX($AA$9:$AY$136,SMALL(IF($AA$9:$AA$136=$D$9,ROW($AA$9:$AA$136)-8),ROW(R10)),19)," ")</f>
        <v xml:space="preserve"> </v>
      </c>
      <c r="T23" s="148" t="str">
        <f t="array" ref="T23">IFERROR(INDEX($AA$9:$AY$136,SMALL(IF($AA$9:$AA$136=$D$9,ROW($AA$9:$AA$136)-8),ROW(S10)),20)," ")</f>
        <v xml:space="preserve"> </v>
      </c>
      <c r="U23" s="149" t="str">
        <f t="array" ref="U23">IFERROR(INDEX($AA$9:$AY$136,SMALL(IF($AA$9:$AA$136=$D$9,ROW($AA$9:$AA$136)-8),ROW(T10)),21)," ")</f>
        <v xml:space="preserve"> </v>
      </c>
      <c r="V23" s="148" t="str">
        <f t="array" ref="V23">IFERROR(INDEX($AA$9:$AY$136,SMALL(IF($AA$9:$AA$136=$D$9,ROW($AA$9:$AA$136)-8),ROW(U10)),22)," ")</f>
        <v xml:space="preserve"> </v>
      </c>
      <c r="W23" s="148" t="str">
        <f t="array" ref="W23">IFERROR(INDEX($AA$9:$AY$136,SMALL(IF($AA$9:$AA$136=$D$9,ROW($AA$9:$AA$136)-8),ROW(V10)),23)," ")</f>
        <v xml:space="preserve"> </v>
      </c>
      <c r="X23" s="148" t="str">
        <f t="array" ref="X23">IFERROR(INDEX($AA$9:$AY$136,SMALL(IF($AA$9:$AA$136=$D$9,ROW($AA$9:$AA$136)-8),ROW(W10)),24)," ")</f>
        <v xml:space="preserve"> </v>
      </c>
      <c r="Y23" s="148" t="str">
        <f t="array" ref="Y23">IFERROR(INDEX($AA$9:$AY$136,SMALL(IF($AA$9:$AA$136=$D$9,ROW($AA$9:$AA$136)-8),ROW(X10)),25)," ")</f>
        <v xml:space="preserve"> </v>
      </c>
      <c r="Z23" s="147"/>
      <c r="AA23" s="129">
        <v>4</v>
      </c>
      <c r="AB23" s="129" t="s">
        <v>43</v>
      </c>
      <c r="AC23" s="129" t="s">
        <v>44</v>
      </c>
      <c r="AD23" s="130">
        <v>9639.1859999999997</v>
      </c>
      <c r="AE23" s="130">
        <v>17.22</v>
      </c>
      <c r="AF23" s="130">
        <v>2209.47237</v>
      </c>
      <c r="AG23" s="131">
        <v>18.666666030883789</v>
      </c>
      <c r="AH23" s="132">
        <v>8.4010803187211991E-2</v>
      </c>
      <c r="AI23" s="133">
        <v>1</v>
      </c>
      <c r="AJ23" s="133">
        <v>2</v>
      </c>
      <c r="AK23" s="134">
        <v>1</v>
      </c>
      <c r="AL23" s="135">
        <v>250.29699999999997</v>
      </c>
      <c r="AM23" s="135">
        <v>346</v>
      </c>
      <c r="AN23" s="135">
        <v>369.33300000000003</v>
      </c>
      <c r="AO23" s="131">
        <v>140.97499999999999</v>
      </c>
      <c r="AP23" s="131">
        <v>195.333</v>
      </c>
      <c r="AQ23" s="129">
        <v>6.4553109795225438</v>
      </c>
      <c r="AR23" s="133">
        <v>11.328947368421051</v>
      </c>
      <c r="AS23" s="130">
        <v>1.6993104088760145</v>
      </c>
      <c r="AT23" s="138">
        <v>9.1003332839037429E-2</v>
      </c>
      <c r="AU23" s="137">
        <v>1.52</v>
      </c>
      <c r="AV23" s="138">
        <v>7.5493610000000003E-2</v>
      </c>
      <c r="AW23" s="139">
        <v>-5.6438389999999998E-2</v>
      </c>
      <c r="AX23" s="140">
        <v>-0.40016699999999999</v>
      </c>
      <c r="AY23" s="141">
        <v>-0.22706999999999999</v>
      </c>
      <c r="AZ23" s="142"/>
    </row>
    <row r="24" spans="1:52" x14ac:dyDescent="0.25">
      <c r="A24" s="10"/>
      <c r="B24" s="64" t="str">
        <f t="array" ref="B24">IFERROR(INDEX($AA$9:$AY$136,SMALL(IF($AA$9:$AA$136=$D$9,ROW($AA$9:$AA$136)-8),ROW(A11)),2)," ")</f>
        <v xml:space="preserve"> </v>
      </c>
      <c r="C24" s="65" t="str">
        <f t="array" ref="C24">IFERROR(INDEX($AA$9:$AY$136,SMALL(IF($AA$9:$AA$136=$D$9,ROW($AA$9:$AA$136)-8),ROW(B11)),3)," ")</f>
        <v xml:space="preserve"> </v>
      </c>
      <c r="D24" s="66" t="str">
        <f t="array" ref="D24">IFERROR(INDEX($AA$9:$AY$136,SMALL(IF($AA$9:$AA$136=$D$9,ROW($AA$9:$AA$136)-8),ROW(C11)),4)," ")</f>
        <v xml:space="preserve"> </v>
      </c>
      <c r="E24" s="67" t="str">
        <f t="array" ref="E24">IFERROR(INDEX($AA$9:$AY$136,SMALL(IF($AA$9:$AA$136=$D$9,ROW($AA$9:$AA$136)-8),ROW(D11)),5)," ")</f>
        <v xml:space="preserve"> </v>
      </c>
      <c r="F24" s="68" t="str">
        <f t="array" ref="F24">IFERROR(INDEX($AA$9:$AY$136,SMALL(IF($AA$9:$AA$136=$D$9,ROW($AA$9:$AA$136)-8),ROW(E11)),6)," ")</f>
        <v xml:space="preserve"> </v>
      </c>
      <c r="G24" s="67" t="str">
        <f t="array" ref="G24">IFERROR(INDEX($AA$9:$AY$136,SMALL(IF($AA$9:$AA$136=$D$9,ROW($AA$9:$AA$136)-8),ROW(F11)),7)," ")</f>
        <v xml:space="preserve"> </v>
      </c>
      <c r="H24" s="69" t="str">
        <f t="array" ref="H24">IFERROR(INDEX($AA$9:$AY$136,SMALL(IF($AA$9:$AA$136=$D$9,ROW($AA$9:$AA$136)-8),ROW(G11)),8)," ")</f>
        <v xml:space="preserve"> </v>
      </c>
      <c r="I24" s="64" t="str">
        <f t="array" ref="I24">IFERROR(INDEX($AA$9:$AY$136,SMALL(IF($AA$9:$AA$136=$D$9,ROW($AA$9:$AA$136)-8),ROW(H11)),9)," ")</f>
        <v xml:space="preserve"> </v>
      </c>
      <c r="J24" s="64" t="str">
        <f t="array" ref="J24">IFERROR(INDEX($AA$9:$AY$136,SMALL(IF($AA$9:$AA$136=$D$9,ROW($AA$9:$AA$136)-8),ROW(I11)),10)," ")</f>
        <v xml:space="preserve"> </v>
      </c>
      <c r="K24" s="64" t="str">
        <f t="array" ref="K24">IFERROR(INDEX($AA$9:$AY$136,SMALL(IF($AA$9:$AA$136=$D$9,ROW($AA$9:$AA$136)-8),ROW(J11)),11)," ")</f>
        <v xml:space="preserve"> </v>
      </c>
      <c r="L24" s="64" t="str">
        <f t="array" ref="L24">IFERROR(INDEX($AA$9:$AY$136,SMALL(IF($AA$9:$AA$136=$D$9,ROW($AA$9:$AA$136)-8),ROW(K11)),12)," ")</f>
        <v xml:space="preserve"> </v>
      </c>
      <c r="M24" s="64" t="str">
        <f t="array" ref="M24">IFERROR(INDEX($AA$9:$AY$136,SMALL(IF($AA$9:$AA$136=$D$9,ROW($AA$9:$AA$136)-8),ROW(L11)),13)," ")</f>
        <v xml:space="preserve"> </v>
      </c>
      <c r="N24" s="64" t="str">
        <f t="array" ref="N24">IFERROR(INDEX($AA$9:$AY$136,SMALL(IF($AA$9:$AA$136=$D$9,ROW($AA$9:$AA$136)-8),ROW(M11)),14)," ")</f>
        <v xml:space="preserve"> </v>
      </c>
      <c r="O24" s="64" t="str">
        <f t="array" ref="O24">IFERROR(INDEX($AA$9:$AY$136,SMALL(IF($AA$9:$AA$136=$D$9,ROW($AA$9:$AA$136)-8),ROW(N11)),15)," ")</f>
        <v xml:space="preserve"> </v>
      </c>
      <c r="P24" s="64" t="str">
        <f t="array" ref="P24">IFERROR(INDEX($AA$9:$AY$136,SMALL(IF($AA$9:$AA$136=$D$9,ROW($AA$9:$AA$136)-8),ROW(O11)),16)," ")</f>
        <v xml:space="preserve"> </v>
      </c>
      <c r="Q24" s="147" t="str">
        <f t="array" ref="Q24">IFERROR(INDEX($AA$9:$AY$136,SMALL(IF($AA$9:$AA$136=$D$9,ROW($AA$9:$AA$136)-8),ROW(P11)),17)," ")</f>
        <v xml:space="preserve"> </v>
      </c>
      <c r="R24" s="147" t="str">
        <f t="array" ref="R24">IFERROR(INDEX($AA$9:$AY$136,SMALL(IF($AA$9:$AA$136=$D$9,ROW($AA$9:$AA$136)-8),ROW(Q11)),18)," ")</f>
        <v xml:space="preserve"> </v>
      </c>
      <c r="S24" s="147" t="str">
        <f t="array" ref="S24">IFERROR(INDEX($AA$9:$AY$136,SMALL(IF($AA$9:$AA$136=$D$9,ROW($AA$9:$AA$136)-8),ROW(R11)),19)," ")</f>
        <v xml:space="preserve"> </v>
      </c>
      <c r="T24" s="148" t="str">
        <f t="array" ref="T24">IFERROR(INDEX($AA$9:$AY$136,SMALL(IF($AA$9:$AA$136=$D$9,ROW($AA$9:$AA$136)-8),ROW(S11)),20)," ")</f>
        <v xml:space="preserve"> </v>
      </c>
      <c r="U24" s="149" t="str">
        <f t="array" ref="U24">IFERROR(INDEX($AA$9:$AY$136,SMALL(IF($AA$9:$AA$136=$D$9,ROW($AA$9:$AA$136)-8),ROW(T11)),21)," ")</f>
        <v xml:space="preserve"> </v>
      </c>
      <c r="V24" s="148" t="str">
        <f t="array" ref="V24">IFERROR(INDEX($AA$9:$AY$136,SMALL(IF($AA$9:$AA$136=$D$9,ROW($AA$9:$AA$136)-8),ROW(U11)),22)," ")</f>
        <v xml:space="preserve"> </v>
      </c>
      <c r="W24" s="148" t="str">
        <f t="array" ref="W24">IFERROR(INDEX($AA$9:$AY$136,SMALL(IF($AA$9:$AA$136=$D$9,ROW($AA$9:$AA$136)-8),ROW(V11)),23)," ")</f>
        <v xml:space="preserve"> </v>
      </c>
      <c r="X24" s="148" t="str">
        <f t="array" ref="X24">IFERROR(INDEX($AA$9:$AY$136,SMALL(IF($AA$9:$AA$136=$D$9,ROW($AA$9:$AA$136)-8),ROW(W11)),24)," ")</f>
        <v xml:space="preserve"> </v>
      </c>
      <c r="Y24" s="148" t="str">
        <f t="array" ref="Y24">IFERROR(INDEX($AA$9:$AY$136,SMALL(IF($AA$9:$AA$136=$D$9,ROW($AA$9:$AA$136)-8),ROW(X11)),25)," ")</f>
        <v xml:space="preserve"> </v>
      </c>
      <c r="Z24" s="147"/>
      <c r="AA24" s="129">
        <v>4</v>
      </c>
      <c r="AB24" s="129" t="s">
        <v>45</v>
      </c>
      <c r="AC24" s="129" t="s">
        <v>46</v>
      </c>
      <c r="AD24" s="130">
        <v>17506.349999999999</v>
      </c>
      <c r="AE24" s="130">
        <v>17.45</v>
      </c>
      <c r="AF24" s="130">
        <v>2515.897375</v>
      </c>
      <c r="AG24" s="131">
        <v>25.033332824707031</v>
      </c>
      <c r="AH24" s="132">
        <v>0.43457494697461496</v>
      </c>
      <c r="AI24" s="133">
        <v>8</v>
      </c>
      <c r="AJ24" s="133">
        <v>2</v>
      </c>
      <c r="AK24" s="134">
        <v>0</v>
      </c>
      <c r="AL24" s="135">
        <v>643.95100000000002</v>
      </c>
      <c r="AM24" s="135">
        <v>360.714</v>
      </c>
      <c r="AN24" s="135">
        <v>556.83299999999997</v>
      </c>
      <c r="AO24" s="131">
        <v>-93.15</v>
      </c>
      <c r="AP24" s="131">
        <v>206</v>
      </c>
      <c r="AQ24" s="129">
        <v>6.7064458733587999</v>
      </c>
      <c r="AR24" s="145">
        <v>24.236111111111111</v>
      </c>
      <c r="AS24" s="130">
        <v>1.0612105126179867</v>
      </c>
      <c r="AT24" s="138">
        <v>-6.6124198616585472E-2</v>
      </c>
      <c r="AU24" s="137">
        <v>0.72</v>
      </c>
      <c r="AV24" s="138">
        <v>4.9856730000000002E-2</v>
      </c>
      <c r="AW24" s="139">
        <v>-4.1208790000000002E-2</v>
      </c>
      <c r="AX24" s="140">
        <v>-0.31027660000000001</v>
      </c>
      <c r="AY24" s="141">
        <v>2.1662810000000001E-2</v>
      </c>
      <c r="AZ24" s="142"/>
    </row>
    <row r="25" spans="1:52" x14ac:dyDescent="0.25">
      <c r="A25" s="10"/>
      <c r="B25" s="64" t="str">
        <f t="array" ref="B25">IFERROR(INDEX($AA$9:$AY$136,SMALL(IF($AA$9:$AA$136=$D$9,ROW($AA$9:$AA$136)-8),ROW(A12)),2)," ")</f>
        <v xml:space="preserve"> </v>
      </c>
      <c r="C25" s="65" t="str">
        <f t="array" ref="C25">IFERROR(INDEX($AA$9:$AY$136,SMALL(IF($AA$9:$AA$136=$D$9,ROW($AA$9:$AA$136)-8),ROW(B12)),3)," ")</f>
        <v xml:space="preserve"> </v>
      </c>
      <c r="D25" s="66" t="str">
        <f t="array" ref="D25">IFERROR(INDEX($AA$9:$AY$136,SMALL(IF($AA$9:$AA$136=$D$9,ROW($AA$9:$AA$136)-8),ROW(C12)),4)," ")</f>
        <v xml:space="preserve"> </v>
      </c>
      <c r="E25" s="67" t="str">
        <f t="array" ref="E25">IFERROR(INDEX($AA$9:$AY$136,SMALL(IF($AA$9:$AA$136=$D$9,ROW($AA$9:$AA$136)-8),ROW(D12)),5)," ")</f>
        <v xml:space="preserve"> </v>
      </c>
      <c r="F25" s="68" t="str">
        <f t="array" ref="F25">IFERROR(INDEX($AA$9:$AY$136,SMALL(IF($AA$9:$AA$136=$D$9,ROW($AA$9:$AA$136)-8),ROW(E12)),6)," ")</f>
        <v xml:space="preserve"> </v>
      </c>
      <c r="G25" s="67" t="str">
        <f t="array" ref="G25">IFERROR(INDEX($AA$9:$AY$136,SMALL(IF($AA$9:$AA$136=$D$9,ROW($AA$9:$AA$136)-8),ROW(F12)),7)," ")</f>
        <v xml:space="preserve"> </v>
      </c>
      <c r="H25" s="69" t="str">
        <f t="array" ref="H25">IFERROR(INDEX($AA$9:$AY$136,SMALL(IF($AA$9:$AA$136=$D$9,ROW($AA$9:$AA$136)-8),ROW(G12)),8)," ")</f>
        <v xml:space="preserve"> </v>
      </c>
      <c r="I25" s="64" t="str">
        <f t="array" ref="I25">IFERROR(INDEX($AA$9:$AY$136,SMALL(IF($AA$9:$AA$136=$D$9,ROW($AA$9:$AA$136)-8),ROW(H12)),9)," ")</f>
        <v xml:space="preserve"> </v>
      </c>
      <c r="J25" s="64" t="str">
        <f t="array" ref="J25">IFERROR(INDEX($AA$9:$AY$136,SMALL(IF($AA$9:$AA$136=$D$9,ROW($AA$9:$AA$136)-8),ROW(I12)),10)," ")</f>
        <v xml:space="preserve"> </v>
      </c>
      <c r="K25" s="64" t="str">
        <f t="array" ref="K25">IFERROR(INDEX($AA$9:$AY$136,SMALL(IF($AA$9:$AA$136=$D$9,ROW($AA$9:$AA$136)-8),ROW(J12)),11)," ")</f>
        <v xml:space="preserve"> </v>
      </c>
      <c r="L25" s="64" t="str">
        <f t="array" ref="L25">IFERROR(INDEX($AA$9:$AY$136,SMALL(IF($AA$9:$AA$136=$D$9,ROW($AA$9:$AA$136)-8),ROW(K12)),12)," ")</f>
        <v xml:space="preserve"> </v>
      </c>
      <c r="M25" s="64" t="str">
        <f t="array" ref="M25">IFERROR(INDEX($AA$9:$AY$136,SMALL(IF($AA$9:$AA$136=$D$9,ROW($AA$9:$AA$136)-8),ROW(L12)),13)," ")</f>
        <v xml:space="preserve"> </v>
      </c>
      <c r="N25" s="64" t="str">
        <f t="array" ref="N25">IFERROR(INDEX($AA$9:$AY$136,SMALL(IF($AA$9:$AA$136=$D$9,ROW($AA$9:$AA$136)-8),ROW(M12)),14)," ")</f>
        <v xml:space="preserve"> </v>
      </c>
      <c r="O25" s="64" t="str">
        <f t="array" ref="O25">IFERROR(INDEX($AA$9:$AY$136,SMALL(IF($AA$9:$AA$136=$D$9,ROW($AA$9:$AA$136)-8),ROW(N12)),15)," ")</f>
        <v xml:space="preserve"> </v>
      </c>
      <c r="P25" s="64" t="str">
        <f t="array" ref="P25">IFERROR(INDEX($AA$9:$AY$136,SMALL(IF($AA$9:$AA$136=$D$9,ROW($AA$9:$AA$136)-8),ROW(O12)),16)," ")</f>
        <v xml:space="preserve"> </v>
      </c>
      <c r="Q25" s="147" t="str">
        <f t="array" ref="Q25">IFERROR(INDEX($AA$9:$AY$136,SMALL(IF($AA$9:$AA$136=$D$9,ROW($AA$9:$AA$136)-8),ROW(P12)),17)," ")</f>
        <v xml:space="preserve"> </v>
      </c>
      <c r="R25" s="147" t="str">
        <f t="array" ref="R25">IFERROR(INDEX($AA$9:$AY$136,SMALL(IF($AA$9:$AA$136=$D$9,ROW($AA$9:$AA$136)-8),ROW(Q12)),18)," ")</f>
        <v xml:space="preserve"> </v>
      </c>
      <c r="S25" s="147" t="str">
        <f t="array" ref="S25">IFERROR(INDEX($AA$9:$AY$136,SMALL(IF($AA$9:$AA$136=$D$9,ROW($AA$9:$AA$136)-8),ROW(R12)),19)," ")</f>
        <v xml:space="preserve"> </v>
      </c>
      <c r="T25" s="148" t="str">
        <f t="array" ref="T25">IFERROR(INDEX($AA$9:$AY$136,SMALL(IF($AA$9:$AA$136=$D$9,ROW($AA$9:$AA$136)-8),ROW(S12)),20)," ")</f>
        <v xml:space="preserve"> </v>
      </c>
      <c r="U25" s="149" t="str">
        <f t="array" ref="U25">IFERROR(INDEX($AA$9:$AY$136,SMALL(IF($AA$9:$AA$136=$D$9,ROW($AA$9:$AA$136)-8),ROW(T12)),21)," ")</f>
        <v xml:space="preserve"> </v>
      </c>
      <c r="V25" s="148" t="str">
        <f t="array" ref="V25">IFERROR(INDEX($AA$9:$AY$136,SMALL(IF($AA$9:$AA$136=$D$9,ROW($AA$9:$AA$136)-8),ROW(U12)),22)," ")</f>
        <v xml:space="preserve"> </v>
      </c>
      <c r="W25" s="148" t="str">
        <f t="array" ref="W25">IFERROR(INDEX($AA$9:$AY$136,SMALL(IF($AA$9:$AA$136=$D$9,ROW($AA$9:$AA$136)-8),ROW(V12)),23)," ")</f>
        <v xml:space="preserve"> </v>
      </c>
      <c r="X25" s="148" t="str">
        <f t="array" ref="X25">IFERROR(INDEX($AA$9:$AY$136,SMALL(IF($AA$9:$AA$136=$D$9,ROW($AA$9:$AA$136)-8),ROW(W12)),24)," ")</f>
        <v xml:space="preserve"> </v>
      </c>
      <c r="Y25" s="148" t="str">
        <f t="array" ref="Y25">IFERROR(INDEX($AA$9:$AY$136,SMALL(IF($AA$9:$AA$136=$D$9,ROW($AA$9:$AA$136)-8),ROW(X12)),25)," ")</f>
        <v xml:space="preserve"> </v>
      </c>
      <c r="AA25" s="129">
        <v>4</v>
      </c>
      <c r="AB25" s="129" t="s">
        <v>176</v>
      </c>
      <c r="AC25" s="129" t="s">
        <v>177</v>
      </c>
      <c r="AD25" s="130">
        <v>35747.15</v>
      </c>
      <c r="AE25" s="130">
        <v>2.79</v>
      </c>
      <c r="AF25" s="130">
        <v>2590.5872791800002</v>
      </c>
      <c r="AG25" s="131">
        <v>3.25</v>
      </c>
      <c r="AH25" s="132">
        <v>0.16487455197132617</v>
      </c>
      <c r="AI25" s="133">
        <v>3</v>
      </c>
      <c r="AJ25" s="133">
        <v>4</v>
      </c>
      <c r="AK25" s="134">
        <v>3</v>
      </c>
      <c r="AL25" s="135">
        <v>576.94200000000001</v>
      </c>
      <c r="AM25" s="135">
        <v>231.286</v>
      </c>
      <c r="AN25" s="135">
        <v>321.286</v>
      </c>
      <c r="AO25" s="131">
        <v>72.356999999999999</v>
      </c>
      <c r="AP25" s="131">
        <v>168.6</v>
      </c>
      <c r="AQ25" s="129">
        <v>12.086521912501635</v>
      </c>
      <c r="AR25" s="133">
        <v>15</v>
      </c>
      <c r="AS25" s="130">
        <v>1.060851445452212</v>
      </c>
      <c r="AT25" s="138">
        <v>4.7420043976350704E-2</v>
      </c>
      <c r="AU25" s="137">
        <v>0.186</v>
      </c>
      <c r="AV25" s="138">
        <v>3.0465949999999999E-2</v>
      </c>
      <c r="AW25" s="139">
        <v>-6.3758410000000001E-2</v>
      </c>
      <c r="AX25" s="140">
        <v>-0.36664659999999999</v>
      </c>
      <c r="AY25" s="141">
        <v>-0.1590413</v>
      </c>
      <c r="AZ25" s="142"/>
    </row>
    <row r="26" spans="1:52" x14ac:dyDescent="0.25">
      <c r="A26" s="10"/>
      <c r="B26" s="64" t="str">
        <f t="array" ref="B26">IFERROR(INDEX($AA$9:$AY$136,SMALL(IF($AA$9:$AA$136=$D$9,ROW($AA$9:$AA$136)-8),ROW(A13)),2)," ")</f>
        <v xml:space="preserve"> </v>
      </c>
      <c r="C26" s="65" t="str">
        <f t="array" ref="C26">IFERROR(INDEX($AA$9:$AY$136,SMALL(IF($AA$9:$AA$136=$D$9,ROW($AA$9:$AA$136)-8),ROW(B13)),3)," ")</f>
        <v xml:space="preserve"> </v>
      </c>
      <c r="D26" s="66" t="str">
        <f t="array" ref="D26">IFERROR(INDEX($AA$9:$AY$136,SMALL(IF($AA$9:$AA$136=$D$9,ROW($AA$9:$AA$136)-8),ROW(C13)),4)," ")</f>
        <v xml:space="preserve"> </v>
      </c>
      <c r="E26" s="67" t="str">
        <f t="array" ref="E26">IFERROR(INDEX($AA$9:$AY$136,SMALL(IF($AA$9:$AA$136=$D$9,ROW($AA$9:$AA$136)-8),ROW(D13)),5)," ")</f>
        <v xml:space="preserve"> </v>
      </c>
      <c r="F26" s="68" t="str">
        <f t="array" ref="F26">IFERROR(INDEX($AA$9:$AY$136,SMALL(IF($AA$9:$AA$136=$D$9,ROW($AA$9:$AA$136)-8),ROW(E13)),6)," ")</f>
        <v xml:space="preserve"> </v>
      </c>
      <c r="G26" s="67" t="str">
        <f t="array" ref="G26">IFERROR(INDEX($AA$9:$AY$136,SMALL(IF($AA$9:$AA$136=$D$9,ROW($AA$9:$AA$136)-8),ROW(F13)),7)," ")</f>
        <v xml:space="preserve"> </v>
      </c>
      <c r="H26" s="69" t="str">
        <f t="array" ref="H26">IFERROR(INDEX($AA$9:$AY$136,SMALL(IF($AA$9:$AA$136=$D$9,ROW($AA$9:$AA$136)-8),ROW(G13)),8)," ")</f>
        <v xml:space="preserve"> </v>
      </c>
      <c r="I26" s="64" t="str">
        <f t="array" ref="I26">IFERROR(INDEX($AA$9:$AY$136,SMALL(IF($AA$9:$AA$136=$D$9,ROW($AA$9:$AA$136)-8),ROW(H13)),9)," ")</f>
        <v xml:space="preserve"> </v>
      </c>
      <c r="J26" s="64" t="str">
        <f t="array" ref="J26">IFERROR(INDEX($AA$9:$AY$136,SMALL(IF($AA$9:$AA$136=$D$9,ROW($AA$9:$AA$136)-8),ROW(I13)),10)," ")</f>
        <v xml:space="preserve"> </v>
      </c>
      <c r="K26" s="64" t="str">
        <f t="array" ref="K26">IFERROR(INDEX($AA$9:$AY$136,SMALL(IF($AA$9:$AA$136=$D$9,ROW($AA$9:$AA$136)-8),ROW(J13)),11)," ")</f>
        <v xml:space="preserve"> </v>
      </c>
      <c r="L26" s="64" t="str">
        <f t="array" ref="L26">IFERROR(INDEX($AA$9:$AY$136,SMALL(IF($AA$9:$AA$136=$D$9,ROW($AA$9:$AA$136)-8),ROW(K13)),12)," ")</f>
        <v xml:space="preserve"> </v>
      </c>
      <c r="M26" s="64" t="str">
        <f t="array" ref="M26">IFERROR(INDEX($AA$9:$AY$136,SMALL(IF($AA$9:$AA$136=$D$9,ROW($AA$9:$AA$136)-8),ROW(L13)),13)," ")</f>
        <v xml:space="preserve"> </v>
      </c>
      <c r="N26" s="64" t="str">
        <f t="array" ref="N26">IFERROR(INDEX($AA$9:$AY$136,SMALL(IF($AA$9:$AA$136=$D$9,ROW($AA$9:$AA$136)-8),ROW(M13)),14)," ")</f>
        <v xml:space="preserve"> </v>
      </c>
      <c r="O26" s="64" t="str">
        <f t="array" ref="O26">IFERROR(INDEX($AA$9:$AY$136,SMALL(IF($AA$9:$AA$136=$D$9,ROW($AA$9:$AA$136)-8),ROW(N13)),15)," ")</f>
        <v xml:space="preserve"> </v>
      </c>
      <c r="P26" s="64" t="str">
        <f t="array" ref="P26">IFERROR(INDEX($AA$9:$AY$136,SMALL(IF($AA$9:$AA$136=$D$9,ROW($AA$9:$AA$136)-8),ROW(O13)),16)," ")</f>
        <v xml:space="preserve"> </v>
      </c>
      <c r="Q26" s="147" t="str">
        <f t="array" ref="Q26">IFERROR(INDEX($AA$9:$AY$136,SMALL(IF($AA$9:$AA$136=$D$9,ROW($AA$9:$AA$136)-8),ROW(P13)),17)," ")</f>
        <v xml:space="preserve"> </v>
      </c>
      <c r="R26" s="147" t="str">
        <f t="array" ref="R26">IFERROR(INDEX($AA$9:$AY$136,SMALL(IF($AA$9:$AA$136=$D$9,ROW($AA$9:$AA$136)-8),ROW(Q13)),18)," ")</f>
        <v xml:space="preserve"> </v>
      </c>
      <c r="S26" s="147" t="str">
        <f t="array" ref="S26">IFERROR(INDEX($AA$9:$AY$136,SMALL(IF($AA$9:$AA$136=$D$9,ROW($AA$9:$AA$136)-8),ROW(R13)),19)," ")</f>
        <v xml:space="preserve"> </v>
      </c>
      <c r="T26" s="148" t="str">
        <f t="array" ref="T26">IFERROR(INDEX($AA$9:$AY$136,SMALL(IF($AA$9:$AA$136=$D$9,ROW($AA$9:$AA$136)-8),ROW(S13)),20)," ")</f>
        <v xml:space="preserve"> </v>
      </c>
      <c r="U26" s="149" t="str">
        <f t="array" ref="U26">IFERROR(INDEX($AA$9:$AY$136,SMALL(IF($AA$9:$AA$136=$D$9,ROW($AA$9:$AA$136)-8),ROW(T13)),21)," ")</f>
        <v xml:space="preserve"> </v>
      </c>
      <c r="V26" s="148" t="str">
        <f t="array" ref="V26">IFERROR(INDEX($AA$9:$AY$136,SMALL(IF($AA$9:$AA$136=$D$9,ROW($AA$9:$AA$136)-8),ROW(U13)),22)," ")</f>
        <v xml:space="preserve"> </v>
      </c>
      <c r="W26" s="148" t="str">
        <f t="array" ref="W26">IFERROR(INDEX($AA$9:$AY$136,SMALL(IF($AA$9:$AA$136=$D$9,ROW($AA$9:$AA$136)-8),ROW(V13)),23)," ")</f>
        <v xml:space="preserve"> </v>
      </c>
      <c r="X26" s="148" t="str">
        <f t="array" ref="X26">IFERROR(INDEX($AA$9:$AY$136,SMALL(IF($AA$9:$AA$136=$D$9,ROW($AA$9:$AA$136)-8),ROW(W13)),24)," ")</f>
        <v xml:space="preserve"> </v>
      </c>
      <c r="Y26" s="148" t="str">
        <f t="array" ref="Y26">IFERROR(INDEX($AA$9:$AY$136,SMALL(IF($AA$9:$AA$136=$D$9,ROW($AA$9:$AA$136)-8),ROW(X13)),25)," ")</f>
        <v xml:space="preserve"> </v>
      </c>
      <c r="AA26" s="129">
        <v>4</v>
      </c>
      <c r="AB26" s="129" t="s">
        <v>178</v>
      </c>
      <c r="AC26" s="129" t="s">
        <v>179</v>
      </c>
      <c r="AD26" s="130">
        <v>36828.199999999997</v>
      </c>
      <c r="AE26" s="130">
        <v>11.1</v>
      </c>
      <c r="AF26" s="130">
        <v>3610.9062022500002</v>
      </c>
      <c r="AG26" s="131">
        <v>13.509091377258301</v>
      </c>
      <c r="AH26" s="132">
        <v>0.21703525921245959</v>
      </c>
      <c r="AI26" s="133">
        <v>9</v>
      </c>
      <c r="AJ26" s="133">
        <v>1</v>
      </c>
      <c r="AK26" s="134">
        <v>1</v>
      </c>
      <c r="AL26" s="135">
        <v>1013.7070000000001</v>
      </c>
      <c r="AM26" s="135">
        <v>533.77800000000002</v>
      </c>
      <c r="AN26" s="135">
        <v>735.55600000000004</v>
      </c>
      <c r="AO26" s="131">
        <v>124.512</v>
      </c>
      <c r="AP26" s="131">
        <v>244.79300000000001</v>
      </c>
      <c r="AQ26" s="129">
        <v>7.3737909856625468</v>
      </c>
      <c r="AR26" s="150">
        <v>13.927227101631116</v>
      </c>
      <c r="AS26" s="130">
        <v>2.1489766370382726</v>
      </c>
      <c r="AT26" s="138">
        <v>0.11156797628638052</v>
      </c>
      <c r="AU26" s="137">
        <v>0.79700000000000004</v>
      </c>
      <c r="AV26" s="138">
        <v>2.702703E-2</v>
      </c>
      <c r="AW26" s="139">
        <v>-4.7641840000000005E-2</v>
      </c>
      <c r="AX26" s="140">
        <v>-0.1649098</v>
      </c>
      <c r="AY26" s="141">
        <v>0.25080340000000001</v>
      </c>
      <c r="AZ26" s="142"/>
    </row>
    <row r="27" spans="1:52" x14ac:dyDescent="0.25">
      <c r="A27" s="10"/>
      <c r="B27" s="64" t="str">
        <f t="array" ref="B27">IFERROR(INDEX($AA$9:$AY$136,SMALL(IF($AA$9:$AA$136=$D$9,ROW($AA$9:$AA$136)-8),ROW(A14)),2)," ")</f>
        <v xml:space="preserve"> </v>
      </c>
      <c r="C27" s="65" t="str">
        <f t="array" ref="C27">IFERROR(INDEX($AA$9:$AY$136,SMALL(IF($AA$9:$AA$136=$D$9,ROW($AA$9:$AA$136)-8),ROW(B14)),3)," ")</f>
        <v xml:space="preserve"> </v>
      </c>
      <c r="D27" s="66" t="str">
        <f t="array" ref="D27">IFERROR(INDEX($AA$9:$AY$136,SMALL(IF($AA$9:$AA$136=$D$9,ROW($AA$9:$AA$136)-8),ROW(C14)),4)," ")</f>
        <v xml:space="preserve"> </v>
      </c>
      <c r="E27" s="67" t="str">
        <f t="array" ref="E27">IFERROR(INDEX($AA$9:$AY$136,SMALL(IF($AA$9:$AA$136=$D$9,ROW($AA$9:$AA$136)-8),ROW(D14)),5)," ")</f>
        <v xml:space="preserve"> </v>
      </c>
      <c r="F27" s="68" t="str">
        <f t="array" ref="F27">IFERROR(INDEX($AA$9:$AY$136,SMALL(IF($AA$9:$AA$136=$D$9,ROW($AA$9:$AA$136)-8),ROW(E14)),6)," ")</f>
        <v xml:space="preserve"> </v>
      </c>
      <c r="G27" s="67" t="str">
        <f t="array" ref="G27">IFERROR(INDEX($AA$9:$AY$136,SMALL(IF($AA$9:$AA$136=$D$9,ROW($AA$9:$AA$136)-8),ROW(F14)),7)," ")</f>
        <v xml:space="preserve"> </v>
      </c>
      <c r="H27" s="69" t="str">
        <f t="array" ref="H27">IFERROR(INDEX($AA$9:$AY$136,SMALL(IF($AA$9:$AA$136=$D$9,ROW($AA$9:$AA$136)-8),ROW(G14)),8)," ")</f>
        <v xml:space="preserve"> </v>
      </c>
      <c r="I27" s="64" t="str">
        <f t="array" ref="I27">IFERROR(INDEX($AA$9:$AY$136,SMALL(IF($AA$9:$AA$136=$D$9,ROW($AA$9:$AA$136)-8),ROW(H14)),9)," ")</f>
        <v xml:space="preserve"> </v>
      </c>
      <c r="J27" s="64" t="str">
        <f t="array" ref="J27">IFERROR(INDEX($AA$9:$AY$136,SMALL(IF($AA$9:$AA$136=$D$9,ROW($AA$9:$AA$136)-8),ROW(I14)),10)," ")</f>
        <v xml:space="preserve"> </v>
      </c>
      <c r="K27" s="64" t="str">
        <f t="array" ref="K27">IFERROR(INDEX($AA$9:$AY$136,SMALL(IF($AA$9:$AA$136=$D$9,ROW($AA$9:$AA$136)-8),ROW(J14)),11)," ")</f>
        <v xml:space="preserve"> </v>
      </c>
      <c r="L27" s="64" t="str">
        <f t="array" ref="L27">IFERROR(INDEX($AA$9:$AY$136,SMALL(IF($AA$9:$AA$136=$D$9,ROW($AA$9:$AA$136)-8),ROW(K14)),12)," ")</f>
        <v xml:space="preserve"> </v>
      </c>
      <c r="M27" s="64" t="str">
        <f t="array" ref="M27">IFERROR(INDEX($AA$9:$AY$136,SMALL(IF($AA$9:$AA$136=$D$9,ROW($AA$9:$AA$136)-8),ROW(L14)),13)," ")</f>
        <v xml:space="preserve"> </v>
      </c>
      <c r="N27" s="64" t="str">
        <f t="array" ref="N27">IFERROR(INDEX($AA$9:$AY$136,SMALL(IF($AA$9:$AA$136=$D$9,ROW($AA$9:$AA$136)-8),ROW(M14)),14)," ")</f>
        <v xml:space="preserve"> </v>
      </c>
      <c r="O27" s="64" t="str">
        <f t="array" ref="O27">IFERROR(INDEX($AA$9:$AY$136,SMALL(IF($AA$9:$AA$136=$D$9,ROW($AA$9:$AA$136)-8),ROW(N14)),15)," ")</f>
        <v xml:space="preserve"> </v>
      </c>
      <c r="P27" s="64" t="str">
        <f t="array" ref="P27">IFERROR(INDEX($AA$9:$AY$136,SMALL(IF($AA$9:$AA$136=$D$9,ROW($AA$9:$AA$136)-8),ROW(O14)),16)," ")</f>
        <v xml:space="preserve"> </v>
      </c>
      <c r="Q27" s="147" t="str">
        <f t="array" ref="Q27">IFERROR(INDEX($AA$9:$AY$136,SMALL(IF($AA$9:$AA$136=$D$9,ROW($AA$9:$AA$136)-8),ROW(P14)),17)," ")</f>
        <v xml:space="preserve"> </v>
      </c>
      <c r="R27" s="147" t="str">
        <f t="array" ref="R27">IFERROR(INDEX($AA$9:$AY$136,SMALL(IF($AA$9:$AA$136=$D$9,ROW($AA$9:$AA$136)-8),ROW(Q14)),18)," ")</f>
        <v xml:space="preserve"> </v>
      </c>
      <c r="S27" s="147" t="str">
        <f t="array" ref="S27">IFERROR(INDEX($AA$9:$AY$136,SMALL(IF($AA$9:$AA$136=$D$9,ROW($AA$9:$AA$136)-8),ROW(R14)),19)," ")</f>
        <v xml:space="preserve"> </v>
      </c>
      <c r="T27" s="148" t="str">
        <f t="array" ref="T27">IFERROR(INDEX($AA$9:$AY$136,SMALL(IF($AA$9:$AA$136=$D$9,ROW($AA$9:$AA$136)-8),ROW(S14)),20)," ")</f>
        <v xml:space="preserve"> </v>
      </c>
      <c r="U27" s="149" t="str">
        <f t="array" ref="U27">IFERROR(INDEX($AA$9:$AY$136,SMALL(IF($AA$9:$AA$136=$D$9,ROW($AA$9:$AA$136)-8),ROW(T14)),21)," ")</f>
        <v xml:space="preserve"> </v>
      </c>
      <c r="V27" s="148" t="str">
        <f t="array" ref="V27">IFERROR(INDEX($AA$9:$AY$136,SMALL(IF($AA$9:$AA$136=$D$9,ROW($AA$9:$AA$136)-8),ROW(U14)),22)," ")</f>
        <v xml:space="preserve"> </v>
      </c>
      <c r="W27" s="148" t="str">
        <f t="array" ref="W27">IFERROR(INDEX($AA$9:$AY$136,SMALL(IF($AA$9:$AA$136=$D$9,ROW($AA$9:$AA$136)-8),ROW(V14)),23)," ")</f>
        <v xml:space="preserve"> </v>
      </c>
      <c r="X27" s="148" t="str">
        <f t="array" ref="X27">IFERROR(INDEX($AA$9:$AY$136,SMALL(IF($AA$9:$AA$136=$D$9,ROW($AA$9:$AA$136)-8),ROW(W14)),24)," ")</f>
        <v xml:space="preserve"> </v>
      </c>
      <c r="Y27" s="148" t="str">
        <f t="array" ref="Y27">IFERROR(INDEX($AA$9:$AY$136,SMALL(IF($AA$9:$AA$136=$D$9,ROW($AA$9:$AA$136)-8),ROW(X14)),25)," ")</f>
        <v xml:space="preserve"> </v>
      </c>
      <c r="AA27" s="129">
        <v>5</v>
      </c>
      <c r="AB27" s="129" t="s">
        <v>48</v>
      </c>
      <c r="AC27" s="129" t="s">
        <v>49</v>
      </c>
      <c r="AD27" s="130">
        <v>12757.23</v>
      </c>
      <c r="AE27" s="130">
        <v>13.48</v>
      </c>
      <c r="AF27" s="130">
        <v>2943.4800883600001</v>
      </c>
      <c r="AG27" s="131">
        <v>18.186697006225586</v>
      </c>
      <c r="AH27" s="132">
        <v>0.34916149897815907</v>
      </c>
      <c r="AI27" s="133">
        <v>5</v>
      </c>
      <c r="AJ27" s="133">
        <v>5</v>
      </c>
      <c r="AK27" s="134">
        <v>0</v>
      </c>
      <c r="AL27" s="135">
        <v>16014.489000000001</v>
      </c>
      <c r="AM27" s="133">
        <v>0</v>
      </c>
      <c r="AN27" s="133">
        <v>0</v>
      </c>
      <c r="AO27" s="131">
        <v>328.40000000000003</v>
      </c>
      <c r="AP27" s="131">
        <v>421</v>
      </c>
      <c r="AQ27" s="133">
        <v>0</v>
      </c>
      <c r="AR27" s="133">
        <v>6.8705402650356779</v>
      </c>
      <c r="AS27" s="130">
        <v>0.70442190075028477</v>
      </c>
      <c r="AT27" s="138">
        <v>0.10500458956340325</v>
      </c>
      <c r="AU27" s="137">
        <v>1.962</v>
      </c>
      <c r="AV27" s="138">
        <v>3.9465880000000002E-2</v>
      </c>
      <c r="AW27" s="139">
        <v>-2.77056E-2</v>
      </c>
      <c r="AX27" s="140">
        <v>-0.30653259999999999</v>
      </c>
      <c r="AY27" s="141">
        <v>-0.23070840000000001</v>
      </c>
      <c r="AZ27" s="142"/>
    </row>
    <row r="28" spans="1:52" ht="15.75" x14ac:dyDescent="0.25">
      <c r="E28" s="63"/>
      <c r="G28" s="111"/>
      <c r="H28" s="111"/>
      <c r="I28" s="111"/>
      <c r="J28" s="111"/>
      <c r="K28" s="111"/>
      <c r="L28" s="111"/>
      <c r="N28" s="64" t="str">
        <f t="array" ref="N28">IFERROR(INDEX($AA$9:$AY$136,SMALL(IF($AA$9:$AA$136=$D$9,ROW($AA$9:$AA$136)-8),ROW(M15)),14)," ")</f>
        <v xml:space="preserve"> </v>
      </c>
      <c r="R28" s="147" t="str">
        <f t="array" ref="R28">IFERROR(INDEX($AA$9:$AY$136,SMALL(IF($AA$9:$AA$136=$D$9,ROW($AA$9:$AA$136)-8),ROW(Q15)),18)," ")</f>
        <v xml:space="preserve"> </v>
      </c>
      <c r="V28" s="148" t="str">
        <f t="array" ref="V28">IFERROR(INDEX($AA$9:$AY$136,SMALL(IF($AA$9:$AA$136=$D$9,ROW($AA$9:$AA$136)-8),ROW(U15)),22)," ")</f>
        <v xml:space="preserve"> </v>
      </c>
      <c r="Y28" s="148" t="str">
        <f t="array" ref="Y28">IFERROR(INDEX($AA$9:$AY$136,SMALL(IF($AA$9:$AA$136=$D$9,ROW($AA$9:$AA$136)-8),ROW(X15)),25)," ")</f>
        <v xml:space="preserve"> </v>
      </c>
      <c r="AA28" s="129">
        <v>5</v>
      </c>
      <c r="AB28" s="129" t="s">
        <v>50</v>
      </c>
      <c r="AC28" s="129" t="s">
        <v>51</v>
      </c>
      <c r="AD28" s="130">
        <v>324025.7</v>
      </c>
      <c r="AE28" s="130">
        <v>82.78</v>
      </c>
      <c r="AF28" s="130">
        <v>74852.627686459993</v>
      </c>
      <c r="AG28" s="131">
        <v>95.614288330078125</v>
      </c>
      <c r="AH28" s="132">
        <v>0.15504093174774258</v>
      </c>
      <c r="AI28" s="133">
        <v>6</v>
      </c>
      <c r="AJ28" s="133">
        <v>2</v>
      </c>
      <c r="AK28" s="134">
        <v>0</v>
      </c>
      <c r="AL28" s="135">
        <v>90727.483999999997</v>
      </c>
      <c r="AM28" s="135">
        <v>4189</v>
      </c>
      <c r="AN28" s="135">
        <v>5170</v>
      </c>
      <c r="AO28" s="131">
        <v>3409.4</v>
      </c>
      <c r="AP28" s="131">
        <v>4255.6000000000004</v>
      </c>
      <c r="AQ28" s="129">
        <v>31.556252357148928</v>
      </c>
      <c r="AR28" s="133">
        <v>17.695596408721677</v>
      </c>
      <c r="AS28" s="130">
        <v>2.9207785679677425</v>
      </c>
      <c r="AT28" s="138">
        <v>0.17051164653955489</v>
      </c>
      <c r="AU28" s="137">
        <v>4.6779999999999999</v>
      </c>
      <c r="AV28" s="138">
        <v>1.781831E-2</v>
      </c>
      <c r="AW28" s="139">
        <v>-4.2119869999999997E-2</v>
      </c>
      <c r="AX28" s="140">
        <v>0.10365579999999999</v>
      </c>
      <c r="AY28" s="141">
        <v>0.57579360000000002</v>
      </c>
      <c r="AZ28" s="142"/>
    </row>
    <row r="29" spans="1:52" ht="8.25" customHeight="1" x14ac:dyDescent="0.25">
      <c r="Y29" s="148" t="str">
        <f t="array" ref="Y29">IFERROR(INDEX($AA$9:$AY$136,SMALL(IF($AA$9:$AA$136=$D$9,ROW($AA$9:$AA$136)-8),ROW(X16)),25)," ")</f>
        <v xml:space="preserve"> </v>
      </c>
      <c r="AA29" s="129">
        <v>5</v>
      </c>
      <c r="AB29" s="129" t="s">
        <v>52</v>
      </c>
      <c r="AC29" s="129" t="s">
        <v>53</v>
      </c>
      <c r="AD29" s="130">
        <v>36264.57</v>
      </c>
      <c r="AE29" s="130">
        <v>22.94</v>
      </c>
      <c r="AF29" s="130">
        <v>15460.015055830001</v>
      </c>
      <c r="AG29" s="131">
        <v>22.463876724243164</v>
      </c>
      <c r="AH29" s="132">
        <v>-2.0755155874317199E-2</v>
      </c>
      <c r="AI29" s="133">
        <v>2</v>
      </c>
      <c r="AJ29" s="133">
        <v>3</v>
      </c>
      <c r="AK29" s="134">
        <v>3</v>
      </c>
      <c r="AL29" s="135">
        <v>-980.66600000000017</v>
      </c>
      <c r="AM29" s="133">
        <v>0</v>
      </c>
      <c r="AN29" s="133">
        <v>0</v>
      </c>
      <c r="AO29" s="131">
        <v>23.324999999999999</v>
      </c>
      <c r="AP29" s="131">
        <v>128.72499999999999</v>
      </c>
      <c r="AQ29" s="133">
        <v>0</v>
      </c>
      <c r="AR29" s="133">
        <v>75.21311475409837</v>
      </c>
      <c r="AS29" s="130">
        <v>7.6295984675696191</v>
      </c>
      <c r="AT29" s="138">
        <v>1.7469981373317924E-2</v>
      </c>
      <c r="AU29" s="137">
        <v>0.30499999999999999</v>
      </c>
      <c r="AV29" s="138">
        <v>1.787271E-3</v>
      </c>
      <c r="AW29" s="139">
        <v>0.1146745</v>
      </c>
      <c r="AX29" s="140">
        <v>0.47043630000000003</v>
      </c>
      <c r="AY29" s="141">
        <v>0.11623810000000001</v>
      </c>
      <c r="AZ29" s="142"/>
    </row>
    <row r="30" spans="1:52" ht="17.100000000000001" customHeight="1" x14ac:dyDescent="0.25">
      <c r="B30" s="112" t="s">
        <v>309</v>
      </c>
      <c r="C30" s="112"/>
      <c r="D30" s="112"/>
      <c r="E30" s="112"/>
      <c r="F30" s="113"/>
      <c r="G30" s="120" t="s">
        <v>310</v>
      </c>
      <c r="H30" s="112"/>
      <c r="I30" s="112"/>
      <c r="J30" s="112"/>
      <c r="K30" s="113"/>
      <c r="L30" s="112" t="s">
        <v>308</v>
      </c>
      <c r="M30" s="112"/>
      <c r="N30" s="112"/>
      <c r="O30" s="112"/>
      <c r="P30" s="112"/>
      <c r="Q30" s="153"/>
      <c r="R30" s="153"/>
      <c r="S30" s="153"/>
      <c r="T30" s="153"/>
      <c r="U30" s="153"/>
      <c r="V30" s="153"/>
      <c r="W30" s="153"/>
      <c r="X30" s="153"/>
      <c r="Y30" s="153"/>
      <c r="AA30" s="129">
        <v>5</v>
      </c>
      <c r="AB30" s="129" t="s">
        <v>54</v>
      </c>
      <c r="AC30" s="129" t="s">
        <v>55</v>
      </c>
      <c r="AD30" s="130">
        <v>47119.83</v>
      </c>
      <c r="AE30" s="130">
        <v>8.5299999999999994</v>
      </c>
      <c r="AF30" s="130">
        <v>10279.128712130001</v>
      </c>
      <c r="AG30" s="131">
        <v>11.899999618530273</v>
      </c>
      <c r="AH30" s="132">
        <v>0.39507615692031361</v>
      </c>
      <c r="AI30" s="133">
        <v>5</v>
      </c>
      <c r="AJ30" s="133">
        <v>0</v>
      </c>
      <c r="AK30" s="134">
        <v>0</v>
      </c>
      <c r="AL30" s="135">
        <v>683.35699999999997</v>
      </c>
      <c r="AM30" s="133">
        <v>0</v>
      </c>
      <c r="AN30" s="133">
        <v>0</v>
      </c>
      <c r="AO30" s="131">
        <v>569</v>
      </c>
      <c r="AP30" s="131">
        <v>754</v>
      </c>
      <c r="AQ30" s="133">
        <v>0</v>
      </c>
      <c r="AR30" s="145">
        <v>13.648</v>
      </c>
      <c r="AS30" s="130">
        <v>2.0104922936352549</v>
      </c>
      <c r="AT30" s="138">
        <v>0.13203797347443291</v>
      </c>
      <c r="AU30" s="137">
        <v>0.625</v>
      </c>
      <c r="AV30" s="138">
        <v>1.6412659999999999E-2</v>
      </c>
      <c r="AW30" s="139">
        <v>-0.135765</v>
      </c>
      <c r="AX30" s="140">
        <v>-0.18180270000000001</v>
      </c>
      <c r="AY30" s="141">
        <v>3.4951249999999996E-2</v>
      </c>
      <c r="AZ30" s="142"/>
    </row>
    <row r="31" spans="1:52" x14ac:dyDescent="0.25">
      <c r="AA31" s="129">
        <v>6</v>
      </c>
      <c r="AB31" s="129" t="s">
        <v>57</v>
      </c>
      <c r="AC31" s="129" t="s">
        <v>58</v>
      </c>
      <c r="AD31" s="130">
        <v>1046219</v>
      </c>
      <c r="AE31" s="130">
        <v>21.04</v>
      </c>
      <c r="AF31" s="130">
        <v>180065.31718243999</v>
      </c>
      <c r="AG31" s="131">
        <v>28.794445037841797</v>
      </c>
      <c r="AH31" s="132">
        <v>0.36855727366168245</v>
      </c>
      <c r="AI31" s="133">
        <v>19</v>
      </c>
      <c r="AJ31" s="133">
        <v>2</v>
      </c>
      <c r="AK31" s="134">
        <v>0</v>
      </c>
      <c r="AL31" s="135">
        <v>120003.81099999999</v>
      </c>
      <c r="AM31" s="133">
        <v>0</v>
      </c>
      <c r="AN31" s="133">
        <v>0</v>
      </c>
      <c r="AO31" s="131">
        <v>16673.133000000002</v>
      </c>
      <c r="AP31" s="131">
        <v>21330.400000000001</v>
      </c>
      <c r="AQ31" s="133">
        <v>0</v>
      </c>
      <c r="AR31" s="133">
        <v>8.2867270578968082</v>
      </c>
      <c r="AS31" s="130">
        <v>1.3810719008831533</v>
      </c>
      <c r="AT31" s="138">
        <v>0.13102821940657441</v>
      </c>
      <c r="AU31" s="137">
        <v>2.5390000000000001</v>
      </c>
      <c r="AV31" s="138">
        <v>3.6882129999999999E-2</v>
      </c>
      <c r="AW31" s="139">
        <v>-6.1569529999999997E-2</v>
      </c>
      <c r="AX31" s="140">
        <v>-0.35475099999999998</v>
      </c>
      <c r="AY31" s="141">
        <v>-0.23112530000000001</v>
      </c>
      <c r="AZ31" s="142"/>
    </row>
    <row r="32" spans="1:52" x14ac:dyDescent="0.25">
      <c r="AA32" s="129">
        <v>6</v>
      </c>
      <c r="AB32" s="129" t="s">
        <v>59</v>
      </c>
      <c r="AC32" s="129" t="s">
        <v>60</v>
      </c>
      <c r="AD32" s="130">
        <v>632396.19999999995</v>
      </c>
      <c r="AE32" s="130">
        <v>32.75</v>
      </c>
      <c r="AF32" s="130">
        <v>93842.407404999991</v>
      </c>
      <c r="AG32" s="131">
        <v>45.875</v>
      </c>
      <c r="AH32" s="132">
        <v>0.4007633587786259</v>
      </c>
      <c r="AI32" s="133">
        <v>15</v>
      </c>
      <c r="AJ32" s="133">
        <v>5</v>
      </c>
      <c r="AK32" s="134">
        <v>0</v>
      </c>
      <c r="AL32" s="135">
        <v>101989.652</v>
      </c>
      <c r="AM32" s="133">
        <v>0</v>
      </c>
      <c r="AN32" s="133">
        <v>0</v>
      </c>
      <c r="AO32" s="131">
        <v>13765</v>
      </c>
      <c r="AP32" s="131">
        <v>16233.429</v>
      </c>
      <c r="AQ32" s="133">
        <v>0</v>
      </c>
      <c r="AR32" s="150">
        <v>5.7006092254134026</v>
      </c>
      <c r="AS32" s="130">
        <v>0.8280175957085284</v>
      </c>
      <c r="AT32" s="138">
        <v>0.15421429290242847</v>
      </c>
      <c r="AU32" s="137">
        <v>5.7450000000000001</v>
      </c>
      <c r="AV32" s="138">
        <v>4.7541979999999998E-2</v>
      </c>
      <c r="AW32" s="139">
        <v>-1.183033E-2</v>
      </c>
      <c r="AX32" s="140">
        <v>-0.3619986</v>
      </c>
      <c r="AY32" s="141">
        <v>-0.22176490000000001</v>
      </c>
      <c r="AZ32" s="142"/>
    </row>
    <row r="33" spans="7:52" x14ac:dyDescent="0.25">
      <c r="AA33" s="129">
        <v>6</v>
      </c>
      <c r="AB33" s="129" t="s">
        <v>61</v>
      </c>
      <c r="AC33" s="129" t="s">
        <v>62</v>
      </c>
      <c r="AD33" s="130">
        <v>313781.5</v>
      </c>
      <c r="AE33" s="130">
        <v>9.69</v>
      </c>
      <c r="AF33" s="130">
        <v>84766.313351799996</v>
      </c>
      <c r="AG33" s="131">
        <v>11.899999618530273</v>
      </c>
      <c r="AH33" s="132">
        <v>0.22807013607123561</v>
      </c>
      <c r="AI33" s="133">
        <v>6</v>
      </c>
      <c r="AJ33" s="133">
        <v>6</v>
      </c>
      <c r="AK33" s="134">
        <v>0</v>
      </c>
      <c r="AL33" s="135">
        <v>573</v>
      </c>
      <c r="AM33" s="133">
        <v>0</v>
      </c>
      <c r="AN33" s="133">
        <v>0</v>
      </c>
      <c r="AO33" s="131">
        <v>6445.6670000000004</v>
      </c>
      <c r="AP33" s="131">
        <v>8411</v>
      </c>
      <c r="AQ33" s="133">
        <v>0</v>
      </c>
      <c r="AR33" s="133">
        <v>9.69</v>
      </c>
      <c r="AS33" s="130">
        <v>1.5407742200238506</v>
      </c>
      <c r="AT33" s="138">
        <v>0.13302551825039427</v>
      </c>
      <c r="AU33" s="137">
        <v>1</v>
      </c>
      <c r="AV33" s="138">
        <v>5.1599590000000001E-2</v>
      </c>
      <c r="AW33" s="139">
        <v>-8.9992920000000004E-2</v>
      </c>
      <c r="AX33" s="140">
        <v>-0.2842886</v>
      </c>
      <c r="AY33" s="141">
        <v>-0.17045060000000001</v>
      </c>
      <c r="AZ33" s="142"/>
    </row>
    <row r="34" spans="7:52" x14ac:dyDescent="0.25">
      <c r="AA34" s="129">
        <v>6</v>
      </c>
      <c r="AB34" s="129" t="s">
        <v>63</v>
      </c>
      <c r="AC34" s="129" t="s">
        <v>64</v>
      </c>
      <c r="AD34" s="130">
        <v>1025522</v>
      </c>
      <c r="AE34" s="130">
        <v>24.18</v>
      </c>
      <c r="AF34" s="130">
        <v>231163.62718742999</v>
      </c>
      <c r="AG34" s="131">
        <v>30.612499237060547</v>
      </c>
      <c r="AH34" s="132">
        <v>0.2660256094731408</v>
      </c>
      <c r="AI34" s="133">
        <v>13</v>
      </c>
      <c r="AJ34" s="133">
        <v>7</v>
      </c>
      <c r="AK34" s="134">
        <v>1</v>
      </c>
      <c r="AL34" s="135">
        <v>181063</v>
      </c>
      <c r="AM34" s="133">
        <v>0</v>
      </c>
      <c r="AN34" s="133">
        <v>0</v>
      </c>
      <c r="AO34" s="131">
        <v>18636</v>
      </c>
      <c r="AP34" s="131">
        <v>23794.133000000002</v>
      </c>
      <c r="AQ34" s="133">
        <v>0</v>
      </c>
      <c r="AR34" s="133">
        <v>10.058236272878537</v>
      </c>
      <c r="AS34" s="130">
        <v>1.7926366750122278</v>
      </c>
      <c r="AT34" s="138">
        <v>0.14542326879336379</v>
      </c>
      <c r="AU34" s="137">
        <v>2.4039999999999999</v>
      </c>
      <c r="AV34" s="138">
        <v>2.8411909999999999E-2</v>
      </c>
      <c r="AW34" s="139">
        <v>-9.832304E-2</v>
      </c>
      <c r="AX34" s="140">
        <v>-0.32369219999999999</v>
      </c>
      <c r="AY34" s="141">
        <v>-0.25802710000000001</v>
      </c>
      <c r="AZ34" s="142"/>
    </row>
    <row r="35" spans="7:52" x14ac:dyDescent="0.25">
      <c r="AA35" s="129">
        <v>6</v>
      </c>
      <c r="AB35" s="129" t="s">
        <v>65</v>
      </c>
      <c r="AC35" s="129" t="s">
        <v>66</v>
      </c>
      <c r="AD35" s="130">
        <v>103259.3</v>
      </c>
      <c r="AE35" s="130">
        <v>28.82</v>
      </c>
      <c r="AF35" s="130">
        <v>107601.14484620001</v>
      </c>
      <c r="AG35" s="131">
        <v>36.4375</v>
      </c>
      <c r="AH35" s="132">
        <v>0.26431297709923673</v>
      </c>
      <c r="AI35" s="133">
        <v>9</v>
      </c>
      <c r="AJ35" s="133">
        <v>8</v>
      </c>
      <c r="AK35" s="134">
        <v>2</v>
      </c>
      <c r="AL35" s="135">
        <v>109355.31200000001</v>
      </c>
      <c r="AM35" s="133">
        <v>0</v>
      </c>
      <c r="AN35" s="133">
        <v>0</v>
      </c>
      <c r="AO35" s="131">
        <v>11059.583000000001</v>
      </c>
      <c r="AP35" s="131">
        <v>12319.416999999999</v>
      </c>
      <c r="AQ35" s="133">
        <v>0</v>
      </c>
      <c r="AR35" s="133">
        <v>8.7518979653811115</v>
      </c>
      <c r="AS35" s="133">
        <v>0</v>
      </c>
      <c r="AT35" s="138">
        <v>0.15511866560349891</v>
      </c>
      <c r="AU35" s="137">
        <v>3.2930000000000001</v>
      </c>
      <c r="AV35" s="138">
        <v>2.758501E-2</v>
      </c>
      <c r="AW35" s="139">
        <v>-2.8987620000000002E-2</v>
      </c>
      <c r="AX35" s="140">
        <v>-0.38216270000000002</v>
      </c>
      <c r="AY35" s="141">
        <v>-0.25457210000000002</v>
      </c>
      <c r="AZ35" s="142"/>
    </row>
    <row r="36" spans="7:52" x14ac:dyDescent="0.25">
      <c r="AA36" s="129">
        <v>7</v>
      </c>
      <c r="AB36" s="129" t="s">
        <v>69</v>
      </c>
      <c r="AC36" s="129" t="s">
        <v>70</v>
      </c>
      <c r="AD36" s="130">
        <v>3481.1680000000001</v>
      </c>
      <c r="AE36" s="130">
        <v>12.29</v>
      </c>
      <c r="AF36" s="130">
        <v>772.52048162999995</v>
      </c>
      <c r="AG36" s="131">
        <v>14</v>
      </c>
      <c r="AH36" s="132">
        <v>0.13913751017087073</v>
      </c>
      <c r="AI36" s="133">
        <v>0</v>
      </c>
      <c r="AJ36" s="133">
        <v>2</v>
      </c>
      <c r="AK36" s="134">
        <v>0</v>
      </c>
      <c r="AL36" s="135">
        <v>200.98799999999997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0">
        <v>0.9548476909764293</v>
      </c>
      <c r="AT36" s="138">
        <v>0.12710880074921072</v>
      </c>
      <c r="AU36" s="152">
        <v>0</v>
      </c>
      <c r="AV36" s="151">
        <v>0</v>
      </c>
      <c r="AW36" s="139">
        <v>-6.1832089999999999E-2</v>
      </c>
      <c r="AX36" s="140">
        <v>-0.24403910000000001</v>
      </c>
      <c r="AY36" s="141">
        <v>5.3893410000000003E-2</v>
      </c>
      <c r="AZ36" s="142"/>
    </row>
    <row r="37" spans="7:52" x14ac:dyDescent="0.25">
      <c r="AA37" s="129">
        <v>7</v>
      </c>
      <c r="AB37" s="129" t="s">
        <v>71</v>
      </c>
      <c r="AC37" s="129" t="s">
        <v>72</v>
      </c>
      <c r="AD37" s="130">
        <v>308671.40000000002</v>
      </c>
      <c r="AE37" s="130">
        <v>66.290000000000006</v>
      </c>
      <c r="AF37" s="130">
        <v>139120.10504371003</v>
      </c>
      <c r="AG37" s="131">
        <v>51.238460540771484</v>
      </c>
      <c r="AH37" s="132">
        <v>-0.22705595805141832</v>
      </c>
      <c r="AI37" s="133">
        <v>5</v>
      </c>
      <c r="AJ37" s="133">
        <v>6</v>
      </c>
      <c r="AK37" s="134">
        <v>4</v>
      </c>
      <c r="AL37" s="135">
        <v>-902.4670000000001</v>
      </c>
      <c r="AM37" s="135">
        <v>2586.462</v>
      </c>
      <c r="AN37" s="135">
        <v>2989.462</v>
      </c>
      <c r="AO37" s="131">
        <v>1843.5830000000001</v>
      </c>
      <c r="AP37" s="131">
        <v>2195.8330000000001</v>
      </c>
      <c r="AQ37" s="129">
        <v>46.491466706621466</v>
      </c>
      <c r="AR37" s="133">
        <v>63.193517635843669</v>
      </c>
      <c r="AS37" s="130">
        <v>13.419454482106834</v>
      </c>
      <c r="AT37" s="138">
        <v>0.20382011250279519</v>
      </c>
      <c r="AU37" s="137">
        <v>1.0489999999999999</v>
      </c>
      <c r="AV37" s="138">
        <v>6.878866E-3</v>
      </c>
      <c r="AW37" s="139">
        <v>-1.5738639999999998E-2</v>
      </c>
      <c r="AX37" s="140">
        <v>0.92603620000000009</v>
      </c>
      <c r="AY37" s="141">
        <v>2.0305499999999999</v>
      </c>
      <c r="AZ37" s="142"/>
    </row>
    <row r="38" spans="7:52" x14ac:dyDescent="0.25">
      <c r="AA38" s="129">
        <v>7</v>
      </c>
      <c r="AB38" s="129" t="s">
        <v>161</v>
      </c>
      <c r="AC38" s="129" t="s">
        <v>162</v>
      </c>
      <c r="AD38" s="130">
        <v>139863.29999999999</v>
      </c>
      <c r="AE38" s="130">
        <v>7.33</v>
      </c>
      <c r="AF38" s="130">
        <v>5427.6087725200005</v>
      </c>
      <c r="AG38" s="131">
        <v>10</v>
      </c>
      <c r="AH38" s="132">
        <v>0.36425648021828105</v>
      </c>
      <c r="AI38" s="133">
        <v>2</v>
      </c>
      <c r="AJ38" s="133">
        <v>2</v>
      </c>
      <c r="AK38" s="134">
        <v>1</v>
      </c>
      <c r="AL38" s="135">
        <v>-4636.9809999999998</v>
      </c>
      <c r="AM38" s="135">
        <v>-9.85</v>
      </c>
      <c r="AN38" s="135">
        <v>1590.625</v>
      </c>
      <c r="AO38" s="131">
        <v>-2839</v>
      </c>
      <c r="AP38" s="131">
        <v>-431.45</v>
      </c>
      <c r="AQ38" s="129">
        <v>10.167798678205111</v>
      </c>
      <c r="AR38" s="150">
        <v>0</v>
      </c>
      <c r="AS38" s="130">
        <v>0.34196546635398367</v>
      </c>
      <c r="AT38" s="138">
        <v>-0.27259187097992638</v>
      </c>
      <c r="AU38" s="137">
        <v>-1.4370000000000001</v>
      </c>
      <c r="AV38" s="138">
        <v>0.10791270000000001</v>
      </c>
      <c r="AW38" s="139">
        <v>-3.6793720000000002E-2</v>
      </c>
      <c r="AX38" s="140">
        <v>-0.6284845</v>
      </c>
      <c r="AY38" s="141">
        <v>-0.58634310000000001</v>
      </c>
      <c r="AZ38" s="142"/>
    </row>
    <row r="39" spans="7:52" x14ac:dyDescent="0.25">
      <c r="AA39" s="129">
        <v>8</v>
      </c>
      <c r="AB39" s="129" t="s">
        <v>74</v>
      </c>
      <c r="AC39" s="129" t="s">
        <v>75</v>
      </c>
      <c r="AD39" s="130">
        <v>59263.99</v>
      </c>
      <c r="AE39" s="130">
        <v>34.6</v>
      </c>
      <c r="AF39" s="130">
        <v>19108.709056300002</v>
      </c>
      <c r="AG39" s="131">
        <v>32.166667938232422</v>
      </c>
      <c r="AH39" s="132">
        <v>-7.0327516236057264E-2</v>
      </c>
      <c r="AI39" s="133">
        <v>2</v>
      </c>
      <c r="AJ39" s="133">
        <v>2</v>
      </c>
      <c r="AK39" s="134">
        <v>0</v>
      </c>
      <c r="AL39" s="135">
        <v>86.865999999999985</v>
      </c>
      <c r="AM39" s="135">
        <v>257.5</v>
      </c>
      <c r="AN39" s="135">
        <v>718.5</v>
      </c>
      <c r="AO39" s="131">
        <v>113</v>
      </c>
      <c r="AP39" s="131">
        <v>441</v>
      </c>
      <c r="AQ39" s="129">
        <v>27.073279131941547</v>
      </c>
      <c r="AR39" s="133">
        <v>45.526315789473685</v>
      </c>
      <c r="AS39" s="130">
        <v>7.0216077090543951</v>
      </c>
      <c r="AT39" s="138">
        <v>0.10001375289807161</v>
      </c>
      <c r="AU39" s="137">
        <v>0.76</v>
      </c>
      <c r="AV39" s="151">
        <v>1.734104E-3</v>
      </c>
      <c r="AW39" s="139">
        <v>9.9809269999999992E-2</v>
      </c>
      <c r="AX39" s="140">
        <v>4.3778129999999998E-2</v>
      </c>
      <c r="AY39" s="141">
        <v>0.41442590000000001</v>
      </c>
      <c r="AZ39" s="142"/>
    </row>
    <row r="40" spans="7:52" x14ac:dyDescent="0.25">
      <c r="AA40" s="129">
        <v>8</v>
      </c>
      <c r="AB40" s="129" t="s">
        <v>76</v>
      </c>
      <c r="AC40" s="129" t="s">
        <v>77</v>
      </c>
      <c r="AD40" s="130">
        <v>33618.449999999997</v>
      </c>
      <c r="AE40" s="130">
        <v>54.8</v>
      </c>
      <c r="AF40" s="130">
        <v>4984.2945439999994</v>
      </c>
      <c r="AG40" s="131">
        <v>55.783332824707031</v>
      </c>
      <c r="AH40" s="132">
        <v>1.7944029647938509E-2</v>
      </c>
      <c r="AI40" s="133">
        <v>11</v>
      </c>
      <c r="AJ40" s="133">
        <v>3</v>
      </c>
      <c r="AK40" s="134">
        <v>0</v>
      </c>
      <c r="AL40" s="135">
        <v>112.15899999999999</v>
      </c>
      <c r="AM40" s="135">
        <v>221.714</v>
      </c>
      <c r="AN40" s="135">
        <v>342.714</v>
      </c>
      <c r="AO40" s="131">
        <v>95.4</v>
      </c>
      <c r="AP40" s="131">
        <v>192.429</v>
      </c>
      <c r="AQ40" s="129">
        <v>15.255558699090201</v>
      </c>
      <c r="AR40" s="133">
        <v>26.757812499999996</v>
      </c>
      <c r="AS40" s="130">
        <v>7.4398247122818555</v>
      </c>
      <c r="AT40" s="138">
        <v>6.2328165292950856E-2</v>
      </c>
      <c r="AU40" s="137">
        <v>2.048</v>
      </c>
      <c r="AV40" s="138">
        <v>9.981752E-3</v>
      </c>
      <c r="AW40" s="139">
        <v>3.8665669999999999E-2</v>
      </c>
      <c r="AX40" s="140">
        <v>-0.14374999999999999</v>
      </c>
      <c r="AY40" s="141">
        <v>0.19808199999999998</v>
      </c>
      <c r="AZ40" s="142"/>
    </row>
    <row r="41" spans="7:52" x14ac:dyDescent="0.25">
      <c r="AA41" s="129">
        <v>8</v>
      </c>
      <c r="AB41" s="129" t="s">
        <v>78</v>
      </c>
      <c r="AC41" s="129" t="s">
        <v>79</v>
      </c>
      <c r="AD41" s="130">
        <v>13150.76</v>
      </c>
      <c r="AE41" s="130">
        <v>7.79</v>
      </c>
      <c r="AF41" s="130">
        <v>7027.8263999999999</v>
      </c>
      <c r="AG41" s="131">
        <v>10</v>
      </c>
      <c r="AH41" s="132">
        <v>0.28369704749679081</v>
      </c>
      <c r="AI41" s="133">
        <v>1</v>
      </c>
      <c r="AJ41" s="133">
        <v>0</v>
      </c>
      <c r="AK41" s="134">
        <v>0</v>
      </c>
      <c r="AL41" s="135">
        <v>-2001.779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0">
        <v>1.9744586035008793</v>
      </c>
      <c r="AT41" s="138">
        <v>0.10366669599421587</v>
      </c>
      <c r="AU41" s="152">
        <v>0</v>
      </c>
      <c r="AV41" s="151">
        <v>0</v>
      </c>
      <c r="AW41" s="139">
        <v>2.2309719999999998E-2</v>
      </c>
      <c r="AX41" s="140">
        <v>-0.35231489999999999</v>
      </c>
      <c r="AY41" s="141">
        <v>6.8834549999999994E-2</v>
      </c>
      <c r="AZ41" s="142"/>
    </row>
    <row r="42" spans="7:52" x14ac:dyDescent="0.25">
      <c r="AA42" s="129">
        <v>9</v>
      </c>
      <c r="AB42" s="129" t="s">
        <v>80</v>
      </c>
      <c r="AC42" s="129" t="s">
        <v>81</v>
      </c>
      <c r="AD42" s="130">
        <v>432267.3</v>
      </c>
      <c r="AE42" s="130">
        <v>22.37</v>
      </c>
      <c r="AF42" s="130">
        <v>7652.5400596066838</v>
      </c>
      <c r="AG42" s="131">
        <v>29.388889312744141</v>
      </c>
      <c r="AH42" s="132">
        <v>0.31376349185266594</v>
      </c>
      <c r="AI42" s="133">
        <v>5</v>
      </c>
      <c r="AJ42" s="133">
        <v>6</v>
      </c>
      <c r="AK42" s="134">
        <v>1</v>
      </c>
      <c r="AL42" s="135">
        <v>12517.188999999998</v>
      </c>
      <c r="AM42" s="135">
        <v>1181.4000000000001</v>
      </c>
      <c r="AN42" s="135">
        <v>3175.1109999999999</v>
      </c>
      <c r="AO42" s="131">
        <v>-7211.6670000000004</v>
      </c>
      <c r="AP42" s="131">
        <v>-428.66700000000003</v>
      </c>
      <c r="AQ42" s="129">
        <v>7.7162511986531124</v>
      </c>
      <c r="AR42" s="133">
        <v>0</v>
      </c>
      <c r="AS42" s="133">
        <v>0</v>
      </c>
      <c r="AT42" s="151">
        <v>0</v>
      </c>
      <c r="AU42" s="137">
        <v>-0.98299999999999998</v>
      </c>
      <c r="AV42" s="138">
        <v>0</v>
      </c>
      <c r="AW42" s="139">
        <v>0.1014279</v>
      </c>
      <c r="AX42" s="140">
        <v>-0.61616329999999997</v>
      </c>
      <c r="AY42" s="141">
        <v>-0.51933819999999997</v>
      </c>
      <c r="AZ42" s="142"/>
    </row>
    <row r="43" spans="7:52" x14ac:dyDescent="0.25">
      <c r="AA43" s="129">
        <v>9</v>
      </c>
      <c r="AB43" s="129" t="s">
        <v>82</v>
      </c>
      <c r="AC43" s="129" t="s">
        <v>83</v>
      </c>
      <c r="AD43" s="130">
        <v>266396.2</v>
      </c>
      <c r="AE43" s="130">
        <v>18.3</v>
      </c>
      <c r="AF43" s="130">
        <v>6509.8159401000003</v>
      </c>
      <c r="AG43" s="131">
        <v>26.130001068115234</v>
      </c>
      <c r="AH43" s="132">
        <v>0.42786891082596901</v>
      </c>
      <c r="AI43" s="133">
        <v>7</v>
      </c>
      <c r="AJ43" s="133">
        <v>7</v>
      </c>
      <c r="AK43" s="134">
        <v>2</v>
      </c>
      <c r="AL43" s="135">
        <v>11863.434000000001</v>
      </c>
      <c r="AM43" s="135">
        <v>2275.692</v>
      </c>
      <c r="AN43" s="135">
        <v>3457.5830000000001</v>
      </c>
      <c r="AO43" s="131">
        <v>-3474.0830000000001</v>
      </c>
      <c r="AP43" s="131">
        <v>-100.545</v>
      </c>
      <c r="AQ43" s="129">
        <v>7.0144045537301638</v>
      </c>
      <c r="AR43" s="133">
        <v>0</v>
      </c>
      <c r="AS43" s="133">
        <v>0</v>
      </c>
      <c r="AT43" s="151">
        <v>0</v>
      </c>
      <c r="AU43" s="137">
        <v>-0.52600000000000002</v>
      </c>
      <c r="AV43" s="138">
        <v>0</v>
      </c>
      <c r="AW43" s="139">
        <v>2.1775509999999998E-2</v>
      </c>
      <c r="AX43" s="140">
        <v>-0.50271739999999998</v>
      </c>
      <c r="AY43" s="141">
        <v>-0.43378720000000004</v>
      </c>
      <c r="AZ43" s="142"/>
    </row>
    <row r="44" spans="7:52" x14ac:dyDescent="0.25">
      <c r="AA44" s="129">
        <v>10</v>
      </c>
      <c r="AB44" s="129" t="s">
        <v>87</v>
      </c>
      <c r="AC44" s="129" t="s">
        <v>88</v>
      </c>
      <c r="AD44" s="130">
        <v>116387.8</v>
      </c>
      <c r="AE44" s="130">
        <v>12.98</v>
      </c>
      <c r="AF44" s="130">
        <v>26219.600000000002</v>
      </c>
      <c r="AG44" s="131">
        <v>16.469230651855469</v>
      </c>
      <c r="AH44" s="132">
        <v>0.26881592079009775</v>
      </c>
      <c r="AI44" s="133">
        <v>12</v>
      </c>
      <c r="AJ44" s="133">
        <v>6</v>
      </c>
      <c r="AK44" s="134">
        <v>2</v>
      </c>
      <c r="AL44" s="135">
        <v>14140.183999999997</v>
      </c>
      <c r="AM44" s="135">
        <v>5446.692</v>
      </c>
      <c r="AN44" s="135">
        <v>5702.0910000000003</v>
      </c>
      <c r="AO44" s="131">
        <v>1018.846</v>
      </c>
      <c r="AP44" s="131">
        <v>1329.636</v>
      </c>
      <c r="AQ44" s="129">
        <v>7.1916582881613085</v>
      </c>
      <c r="AR44" s="150">
        <v>19.402092675635277</v>
      </c>
      <c r="AS44" s="130">
        <v>3.1845528938782395</v>
      </c>
      <c r="AT44" s="138">
        <v>0.10642900995056453</v>
      </c>
      <c r="AU44" s="137">
        <v>0.66900000000000004</v>
      </c>
      <c r="AV44" s="138">
        <v>4.298921E-2</v>
      </c>
      <c r="AW44" s="139">
        <v>-0.132353</v>
      </c>
      <c r="AX44" s="140">
        <v>-0.29987169999999996</v>
      </c>
      <c r="AY44" s="141">
        <v>-0.14018539999999999</v>
      </c>
      <c r="AZ44" s="142"/>
    </row>
    <row r="45" spans="7:52" x14ac:dyDescent="0.25">
      <c r="AA45" s="129">
        <v>10</v>
      </c>
      <c r="AB45" s="129" t="s">
        <v>89</v>
      </c>
      <c r="AC45" s="129" t="s">
        <v>90</v>
      </c>
      <c r="AD45" s="130">
        <v>69547.679999999993</v>
      </c>
      <c r="AE45" s="130">
        <v>12.7</v>
      </c>
      <c r="AF45" s="130">
        <v>7095.4783159999997</v>
      </c>
      <c r="AG45" s="131">
        <v>15.507143020629883</v>
      </c>
      <c r="AH45" s="132">
        <v>0.221034883514164</v>
      </c>
      <c r="AI45" s="133">
        <v>13</v>
      </c>
      <c r="AJ45" s="133">
        <v>5</v>
      </c>
      <c r="AK45" s="134">
        <v>1</v>
      </c>
      <c r="AL45" s="135">
        <v>6647.7979999999998</v>
      </c>
      <c r="AM45" s="135">
        <v>1961.6670000000001</v>
      </c>
      <c r="AN45" s="135">
        <v>2259.75</v>
      </c>
      <c r="AO45" s="131">
        <v>330.322</v>
      </c>
      <c r="AP45" s="131">
        <v>449.125</v>
      </c>
      <c r="AQ45" s="129">
        <v>6.2007847399048561</v>
      </c>
      <c r="AR45" s="133">
        <v>14.958775029446407</v>
      </c>
      <c r="AS45" s="130">
        <v>11.516963339318378</v>
      </c>
      <c r="AT45" s="138">
        <v>-0.277025558249201</v>
      </c>
      <c r="AU45" s="137">
        <v>0.84899999999999998</v>
      </c>
      <c r="AV45" s="138">
        <v>1.543307E-2</v>
      </c>
      <c r="AW45" s="139">
        <v>-0.12534439999999999</v>
      </c>
      <c r="AX45" s="140">
        <v>-0.2208589</v>
      </c>
      <c r="AY45" s="141">
        <v>4.5267509999999997E-2</v>
      </c>
      <c r="AZ45" s="142"/>
    </row>
    <row r="46" spans="7:52" x14ac:dyDescent="0.25">
      <c r="AA46" s="129">
        <v>11</v>
      </c>
      <c r="AB46" s="129" t="s">
        <v>92</v>
      </c>
      <c r="AC46" s="129" t="s">
        <v>93</v>
      </c>
      <c r="AD46" s="130">
        <v>196198.1</v>
      </c>
      <c r="AE46" s="130">
        <v>23.56</v>
      </c>
      <c r="AF46" s="130">
        <v>9417.9403444399995</v>
      </c>
      <c r="AG46" s="131">
        <v>27.237499237060547</v>
      </c>
      <c r="AH46" s="132">
        <v>0.15609079953567684</v>
      </c>
      <c r="AI46" s="133">
        <v>9</v>
      </c>
      <c r="AJ46" s="133">
        <v>5</v>
      </c>
      <c r="AK46" s="134">
        <v>0</v>
      </c>
      <c r="AL46" s="135">
        <v>841.10799999999972</v>
      </c>
      <c r="AM46" s="135">
        <v>505.77800000000002</v>
      </c>
      <c r="AN46" s="135">
        <v>841.11099999999999</v>
      </c>
      <c r="AO46" s="131">
        <v>279.43299999999999</v>
      </c>
      <c r="AP46" s="131">
        <v>569.44399999999996</v>
      </c>
      <c r="AQ46" s="129">
        <v>12.850995105806488</v>
      </c>
      <c r="AR46" s="145">
        <v>15.654485049833886</v>
      </c>
      <c r="AS46" s="130">
        <v>1.8644927696261755</v>
      </c>
      <c r="AT46" s="138">
        <v>6.8731229089318294E-2</v>
      </c>
      <c r="AU46" s="137">
        <v>1.5050000000000001</v>
      </c>
      <c r="AV46" s="138">
        <v>8.5738539999999988E-3</v>
      </c>
      <c r="AW46" s="139">
        <v>-0.14077320000000001</v>
      </c>
      <c r="AX46" s="140">
        <v>-0.19857730000000001</v>
      </c>
      <c r="AY46" s="141">
        <v>4.0407249999999999E-2</v>
      </c>
      <c r="AZ46" s="142"/>
    </row>
    <row r="47" spans="7:52" x14ac:dyDescent="0.25">
      <c r="AA47" s="129">
        <v>11</v>
      </c>
      <c r="AB47" s="129" t="s">
        <v>94</v>
      </c>
      <c r="AC47" s="129" t="s">
        <v>95</v>
      </c>
      <c r="AD47" s="130">
        <v>37159.550000000003</v>
      </c>
      <c r="AE47" s="130">
        <v>12.97</v>
      </c>
      <c r="AF47" s="130">
        <v>2749.6400000000003</v>
      </c>
      <c r="AG47" s="131">
        <v>12.828571319580078</v>
      </c>
      <c r="AH47" s="132">
        <v>-1.0904293016185229E-2</v>
      </c>
      <c r="AI47" s="133">
        <v>5</v>
      </c>
      <c r="AJ47" s="133">
        <v>3</v>
      </c>
      <c r="AK47" s="134">
        <v>1</v>
      </c>
      <c r="AL47" s="135">
        <v>465.43700000000001</v>
      </c>
      <c r="AM47" s="135">
        <v>171.75</v>
      </c>
      <c r="AN47" s="135">
        <v>268.875</v>
      </c>
      <c r="AO47" s="131">
        <v>104.825</v>
      </c>
      <c r="AP47" s="131">
        <v>176.875</v>
      </c>
      <c r="AQ47" s="129">
        <v>12.233911668991167</v>
      </c>
      <c r="AR47" s="133">
        <v>14.671945701357467</v>
      </c>
      <c r="AS47" s="130">
        <v>1.5653377542892737</v>
      </c>
      <c r="AT47" s="138">
        <v>6.561081467752318E-2</v>
      </c>
      <c r="AU47" s="137">
        <v>0.88400000000000001</v>
      </c>
      <c r="AV47" s="138">
        <v>1.187355E-2</v>
      </c>
      <c r="AW47" s="139">
        <v>-0.12246270000000001</v>
      </c>
      <c r="AX47" s="140">
        <v>-0.14732979999999998</v>
      </c>
      <c r="AY47" s="141">
        <v>0.26962199999999997</v>
      </c>
      <c r="AZ47" s="142"/>
    </row>
    <row r="48" spans="7:52" ht="11.25" customHeight="1" x14ac:dyDescent="0.25">
      <c r="G48" s="111"/>
      <c r="H48" s="111"/>
      <c r="I48" s="111"/>
      <c r="J48" s="111"/>
      <c r="K48" s="111"/>
      <c r="L48" s="111"/>
      <c r="AA48" s="129">
        <v>11</v>
      </c>
      <c r="AB48" s="129" t="s">
        <v>96</v>
      </c>
      <c r="AC48" s="129" t="s">
        <v>97</v>
      </c>
      <c r="AD48" s="130">
        <v>119461</v>
      </c>
      <c r="AE48" s="130">
        <v>38.83</v>
      </c>
      <c r="AF48" s="130">
        <v>8814.41</v>
      </c>
      <c r="AG48" s="131">
        <v>45.683334350585938</v>
      </c>
      <c r="AH48" s="132">
        <v>0.17649586275008855</v>
      </c>
      <c r="AI48" s="133">
        <v>8</v>
      </c>
      <c r="AJ48" s="133">
        <v>4</v>
      </c>
      <c r="AK48" s="134">
        <v>0</v>
      </c>
      <c r="AL48" s="135">
        <v>-1251.7180000000001</v>
      </c>
      <c r="AM48" s="135">
        <v>209</v>
      </c>
      <c r="AN48" s="135">
        <v>483.2</v>
      </c>
      <c r="AO48" s="131">
        <v>285</v>
      </c>
      <c r="AP48" s="131">
        <v>519</v>
      </c>
      <c r="AQ48" s="129">
        <v>15.690616721854305</v>
      </c>
      <c r="AR48" s="150">
        <v>16.971153846153843</v>
      </c>
      <c r="AS48" s="130">
        <v>2.255594046688524</v>
      </c>
      <c r="AT48" s="138">
        <v>9.4915495737421363E-2</v>
      </c>
      <c r="AU48" s="137">
        <v>2.2880000000000003</v>
      </c>
      <c r="AV48" s="138">
        <v>7.8547510000000001E-3</v>
      </c>
      <c r="AW48" s="139">
        <v>-5.683742E-2</v>
      </c>
      <c r="AX48" s="140">
        <v>-0.2450833</v>
      </c>
      <c r="AY48" s="141">
        <v>8.8338319999999998E-2</v>
      </c>
      <c r="AZ48" s="142"/>
    </row>
    <row r="49" spans="2:52" ht="7.5" customHeight="1" x14ac:dyDescent="0.25">
      <c r="AA49" s="129">
        <v>11</v>
      </c>
      <c r="AB49" s="129" t="s">
        <v>98</v>
      </c>
      <c r="AC49" s="129" t="s">
        <v>99</v>
      </c>
      <c r="AD49" s="130">
        <v>62600.56</v>
      </c>
      <c r="AE49" s="130">
        <v>12.31</v>
      </c>
      <c r="AF49" s="130">
        <v>1647.70669632</v>
      </c>
      <c r="AG49" s="131">
        <v>18.833333969116211</v>
      </c>
      <c r="AH49" s="132">
        <v>0.52992152470480991</v>
      </c>
      <c r="AI49" s="133">
        <v>3</v>
      </c>
      <c r="AJ49" s="133">
        <v>0</v>
      </c>
      <c r="AK49" s="134">
        <v>0</v>
      </c>
      <c r="AL49" s="135">
        <v>920.93799999999987</v>
      </c>
      <c r="AM49" s="135">
        <v>83</v>
      </c>
      <c r="AN49" s="135">
        <v>172</v>
      </c>
      <c r="AO49" s="131">
        <v>34.5</v>
      </c>
      <c r="AP49" s="131">
        <v>100.5</v>
      </c>
      <c r="AQ49" s="129">
        <v>17.031224978604651</v>
      </c>
      <c r="AR49" s="133">
        <v>15.012195121951219</v>
      </c>
      <c r="AS49" s="130">
        <v>1.3240448733232799</v>
      </c>
      <c r="AT49" s="138">
        <v>-6.2809642698094553E-2</v>
      </c>
      <c r="AU49" s="137">
        <v>0.82000000000000006</v>
      </c>
      <c r="AV49" s="151">
        <v>3.2493909999999999E-3</v>
      </c>
      <c r="AW49" s="139">
        <v>-0.17382549999999999</v>
      </c>
      <c r="AX49" s="140">
        <v>-0.45890110000000001</v>
      </c>
      <c r="AY49" s="141">
        <v>-8.1343260000000001E-2</v>
      </c>
      <c r="AZ49" s="142"/>
    </row>
    <row r="50" spans="2:52" ht="17.100000000000001" customHeight="1" x14ac:dyDescent="0.25">
      <c r="B50" s="112" t="s">
        <v>311</v>
      </c>
      <c r="C50" s="112"/>
      <c r="D50" s="112"/>
      <c r="E50" s="112"/>
      <c r="F50" s="113"/>
      <c r="G50" s="120" t="s">
        <v>313</v>
      </c>
      <c r="H50" s="112" t="s">
        <v>312</v>
      </c>
      <c r="I50" s="112"/>
      <c r="J50" s="112"/>
      <c r="K50" s="113"/>
      <c r="L50" s="112" t="s">
        <v>314</v>
      </c>
      <c r="M50" s="112" t="s">
        <v>312</v>
      </c>
      <c r="N50" s="112"/>
      <c r="O50" s="112"/>
      <c r="P50" s="112"/>
      <c r="Q50" s="153"/>
      <c r="R50" s="153"/>
      <c r="S50" s="153"/>
      <c r="T50" s="153"/>
      <c r="U50" s="153"/>
      <c r="V50" s="153"/>
      <c r="W50" s="153"/>
      <c r="X50" s="153"/>
      <c r="Y50" s="153"/>
      <c r="AA50" s="129">
        <v>11</v>
      </c>
      <c r="AB50" s="129" t="s">
        <v>100</v>
      </c>
      <c r="AC50" s="129" t="s">
        <v>101</v>
      </c>
      <c r="AD50" s="130">
        <v>87421.91</v>
      </c>
      <c r="AE50" s="130">
        <v>18.18</v>
      </c>
      <c r="AF50" s="130">
        <v>8761.9218110999991</v>
      </c>
      <c r="AG50" s="131">
        <v>21.327272415161133</v>
      </c>
      <c r="AH50" s="132">
        <v>0.17311729456331859</v>
      </c>
      <c r="AI50" s="133">
        <v>5</v>
      </c>
      <c r="AJ50" s="133">
        <v>7</v>
      </c>
      <c r="AK50" s="134">
        <v>1</v>
      </c>
      <c r="AL50" s="135">
        <v>1196.4659999999999</v>
      </c>
      <c r="AM50" s="135">
        <v>875.81799999999998</v>
      </c>
      <c r="AN50" s="135">
        <v>1028.4549999999999</v>
      </c>
      <c r="AO50" s="131">
        <v>536.20000000000005</v>
      </c>
      <c r="AP50" s="131">
        <v>670.90899999999999</v>
      </c>
      <c r="AQ50" s="129">
        <v>11.566277388023783</v>
      </c>
      <c r="AR50" s="133">
        <v>12.503438789546079</v>
      </c>
      <c r="AS50" s="130">
        <v>1.603241911962314</v>
      </c>
      <c r="AT50" s="138">
        <v>0.10338410118165101</v>
      </c>
      <c r="AU50" s="137">
        <v>1.454</v>
      </c>
      <c r="AV50" s="138">
        <v>3.3388339999999996E-2</v>
      </c>
      <c r="AW50" s="139">
        <v>-5.0156689999999997E-2</v>
      </c>
      <c r="AX50" s="140">
        <v>-0.15638050000000001</v>
      </c>
      <c r="AY50" s="141">
        <v>3.4796130000000002E-2</v>
      </c>
      <c r="AZ50" s="142"/>
    </row>
    <row r="51" spans="2:52" x14ac:dyDescent="0.25">
      <c r="AA51" s="129">
        <v>11</v>
      </c>
      <c r="AB51" s="129" t="s">
        <v>102</v>
      </c>
      <c r="AC51" s="129" t="s">
        <v>103</v>
      </c>
      <c r="AD51" s="130">
        <v>22072.92</v>
      </c>
      <c r="AE51" s="130">
        <v>14.66</v>
      </c>
      <c r="AF51" s="130">
        <v>2248.82566034</v>
      </c>
      <c r="AG51" s="131">
        <v>18.162500381469727</v>
      </c>
      <c r="AH51" s="132">
        <v>0.23891544211935378</v>
      </c>
      <c r="AI51" s="133">
        <v>10</v>
      </c>
      <c r="AJ51" s="133">
        <v>1</v>
      </c>
      <c r="AK51" s="134">
        <v>0</v>
      </c>
      <c r="AL51" s="135">
        <v>143.61900000000003</v>
      </c>
      <c r="AM51" s="135">
        <v>221.22200000000001</v>
      </c>
      <c r="AN51" s="135">
        <v>295</v>
      </c>
      <c r="AO51" s="131">
        <v>99.188000000000002</v>
      </c>
      <c r="AP51" s="131">
        <v>178.5</v>
      </c>
      <c r="AQ51" s="129">
        <v>8.3593649503050838</v>
      </c>
      <c r="AR51" s="133">
        <v>11.860841423948221</v>
      </c>
      <c r="AS51" s="130">
        <v>1.6740820129060854</v>
      </c>
      <c r="AT51" s="138">
        <v>7.6210644534340968E-2</v>
      </c>
      <c r="AU51" s="137">
        <v>1.236</v>
      </c>
      <c r="AV51" s="138">
        <v>1.6507499999999998E-2</v>
      </c>
      <c r="AW51" s="139">
        <v>-9.338283E-2</v>
      </c>
      <c r="AX51" s="140">
        <v>-2.2666680000000002E-2</v>
      </c>
      <c r="AY51" s="141">
        <v>0.2403988</v>
      </c>
      <c r="AZ51" s="142"/>
    </row>
    <row r="52" spans="2:52" x14ac:dyDescent="0.25">
      <c r="AA52" s="129">
        <v>11</v>
      </c>
      <c r="AB52" s="129" t="s">
        <v>104</v>
      </c>
      <c r="AC52" s="129" t="s">
        <v>105</v>
      </c>
      <c r="AD52" s="130">
        <v>38717.78</v>
      </c>
      <c r="AE52" s="130">
        <v>30.97</v>
      </c>
      <c r="AF52" s="130">
        <v>3231.5412986199999</v>
      </c>
      <c r="AG52" s="131">
        <v>36.433334350585938</v>
      </c>
      <c r="AH52" s="132">
        <v>0.17640730870474464</v>
      </c>
      <c r="AI52" s="133">
        <v>5</v>
      </c>
      <c r="AJ52" s="133">
        <v>6</v>
      </c>
      <c r="AK52" s="134">
        <v>0</v>
      </c>
      <c r="AL52" s="135">
        <v>-200.01599999999996</v>
      </c>
      <c r="AM52" s="135">
        <v>267.39999999999998</v>
      </c>
      <c r="AN52" s="135">
        <v>378.6</v>
      </c>
      <c r="AO52" s="131">
        <v>172.01</v>
      </c>
      <c r="AP52" s="131">
        <v>276.2</v>
      </c>
      <c r="AQ52" s="129">
        <v>8.0750958759112521</v>
      </c>
      <c r="AR52" s="145">
        <v>11.625375375375373</v>
      </c>
      <c r="AS52" s="130">
        <v>2.1632542671612143</v>
      </c>
      <c r="AT52" s="138">
        <v>0.14947834630142218</v>
      </c>
      <c r="AU52" s="137">
        <v>2.6640000000000001</v>
      </c>
      <c r="AV52" s="138">
        <v>2.453988E-2</v>
      </c>
      <c r="AW52" s="139">
        <v>-7.3032040000000006E-2</v>
      </c>
      <c r="AX52" s="140">
        <v>3.1359620000000005E-2</v>
      </c>
      <c r="AY52" s="141">
        <v>0.27966740000000001</v>
      </c>
      <c r="AZ52" s="142"/>
    </row>
    <row r="53" spans="2:52" x14ac:dyDescent="0.25">
      <c r="AA53" s="129">
        <v>11</v>
      </c>
      <c r="AB53" s="129" t="s">
        <v>106</v>
      </c>
      <c r="AC53" s="129" t="s">
        <v>107</v>
      </c>
      <c r="AD53" s="130">
        <v>26662.09</v>
      </c>
      <c r="AE53" s="130">
        <v>12</v>
      </c>
      <c r="AF53" s="130">
        <v>2239.4104560000001</v>
      </c>
      <c r="AG53" s="131">
        <v>14.666666984558105</v>
      </c>
      <c r="AH53" s="132">
        <v>0.22222224871317553</v>
      </c>
      <c r="AI53" s="133">
        <v>3</v>
      </c>
      <c r="AJ53" s="133">
        <v>0</v>
      </c>
      <c r="AK53" s="134">
        <v>0</v>
      </c>
      <c r="AL53" s="135">
        <v>-182.75100000000003</v>
      </c>
      <c r="AM53" s="135">
        <v>185</v>
      </c>
      <c r="AN53" s="135">
        <v>249</v>
      </c>
      <c r="AO53" s="131">
        <v>158</v>
      </c>
      <c r="AP53" s="131">
        <v>205</v>
      </c>
      <c r="AQ53" s="129">
        <v>9.2967488192771093</v>
      </c>
      <c r="AR53" s="133">
        <v>10</v>
      </c>
      <c r="AS53" s="130">
        <v>2.026645142373102</v>
      </c>
      <c r="AT53" s="138">
        <v>0.17819824893185399</v>
      </c>
      <c r="AU53" s="137">
        <v>1.2</v>
      </c>
      <c r="AV53" s="138">
        <v>2.1666669999999999E-2</v>
      </c>
      <c r="AW53" s="139">
        <v>-0.12344770000000001</v>
      </c>
      <c r="AX53" s="140">
        <v>-0.19177279999999999</v>
      </c>
      <c r="AY53" s="141">
        <v>0.2040775</v>
      </c>
      <c r="AZ53" s="142"/>
    </row>
    <row r="54" spans="2:52" x14ac:dyDescent="0.25">
      <c r="AA54" s="129">
        <v>12</v>
      </c>
      <c r="AB54" s="129" t="s">
        <v>109</v>
      </c>
      <c r="AC54" s="129" t="s">
        <v>110</v>
      </c>
      <c r="AD54" s="130">
        <v>177283.3</v>
      </c>
      <c r="AE54" s="130">
        <v>21.02</v>
      </c>
      <c r="AF54" s="130">
        <v>24488.3</v>
      </c>
      <c r="AG54" s="131">
        <v>28.45294189453125</v>
      </c>
      <c r="AH54" s="132">
        <v>0.35361283989206704</v>
      </c>
      <c r="AI54" s="133">
        <v>13</v>
      </c>
      <c r="AJ54" s="133">
        <v>4</v>
      </c>
      <c r="AK54" s="134">
        <v>1</v>
      </c>
      <c r="AL54" s="135">
        <v>4413</v>
      </c>
      <c r="AM54" s="135">
        <v>2359.462</v>
      </c>
      <c r="AN54" s="135">
        <v>3337.538</v>
      </c>
      <c r="AO54" s="131">
        <v>1008.667</v>
      </c>
      <c r="AP54" s="131">
        <v>1589.778</v>
      </c>
      <c r="AQ54" s="129">
        <v>8.5096559200224835</v>
      </c>
      <c r="AR54" s="150">
        <v>15.014285714285712</v>
      </c>
      <c r="AS54" s="130">
        <v>2.4954958252618646</v>
      </c>
      <c r="AT54" s="138">
        <v>0.20509983959289785</v>
      </c>
      <c r="AU54" s="137">
        <v>1.4000000000000001</v>
      </c>
      <c r="AV54" s="138">
        <v>3.1113230000000002E-2</v>
      </c>
      <c r="AW54" s="139">
        <v>-7.2190790000000005E-2</v>
      </c>
      <c r="AX54" s="140">
        <v>-0.29959199999999997</v>
      </c>
      <c r="AY54" s="141">
        <v>-0.246922</v>
      </c>
      <c r="AZ54" s="142"/>
    </row>
    <row r="55" spans="2:52" x14ac:dyDescent="0.25">
      <c r="AA55" s="129">
        <v>12</v>
      </c>
      <c r="AB55" s="129" t="s">
        <v>111</v>
      </c>
      <c r="AC55" s="129" t="s">
        <v>112</v>
      </c>
      <c r="AD55" s="130">
        <v>136576.4</v>
      </c>
      <c r="AE55" s="130">
        <v>82.92</v>
      </c>
      <c r="AF55" s="130">
        <v>32687.893199999999</v>
      </c>
      <c r="AG55" s="131">
        <v>77.470001220703125</v>
      </c>
      <c r="AH55" s="132">
        <v>-6.5725986243329482E-2</v>
      </c>
      <c r="AI55" s="133">
        <v>3</v>
      </c>
      <c r="AJ55" s="133">
        <v>6</v>
      </c>
      <c r="AK55" s="134">
        <v>1</v>
      </c>
      <c r="AL55" s="135">
        <v>7338.3090000000011</v>
      </c>
      <c r="AM55" s="135">
        <v>5658.3640000000005</v>
      </c>
      <c r="AN55" s="135">
        <v>6606.5450000000001</v>
      </c>
      <c r="AO55" s="131">
        <v>1063.7</v>
      </c>
      <c r="AP55" s="131">
        <v>2047</v>
      </c>
      <c r="AQ55" s="129">
        <v>6.7842217376858853</v>
      </c>
      <c r="AR55" s="133">
        <v>15.722411831626848</v>
      </c>
      <c r="AS55" s="130">
        <v>3.04493315187425</v>
      </c>
      <c r="AT55" s="138">
        <v>0.15345897151563437</v>
      </c>
      <c r="AU55" s="137">
        <v>5.274</v>
      </c>
      <c r="AV55" s="138">
        <v>1.968162E-2</v>
      </c>
      <c r="AW55" s="139">
        <v>-8.2743400000000009E-2</v>
      </c>
      <c r="AX55" s="140">
        <v>0.21760470000000001</v>
      </c>
      <c r="AY55" s="141">
        <v>0.72875010000000007</v>
      </c>
      <c r="AZ55" s="142"/>
    </row>
    <row r="56" spans="2:52" x14ac:dyDescent="0.25">
      <c r="AA56" s="129">
        <v>12</v>
      </c>
      <c r="AB56" s="129" t="s">
        <v>113</v>
      </c>
      <c r="AC56" s="129" t="s">
        <v>114</v>
      </c>
      <c r="AD56" s="130">
        <v>133018.6</v>
      </c>
      <c r="AE56" s="130">
        <v>19.45</v>
      </c>
      <c r="AF56" s="130">
        <v>21686.861098399997</v>
      </c>
      <c r="AG56" s="131">
        <v>21.456249237060547</v>
      </c>
      <c r="AH56" s="132">
        <v>0.10314906103139054</v>
      </c>
      <c r="AI56" s="133">
        <v>11</v>
      </c>
      <c r="AJ56" s="133">
        <v>8</v>
      </c>
      <c r="AK56" s="134">
        <v>0</v>
      </c>
      <c r="AL56" s="135">
        <v>9799.6670000000013</v>
      </c>
      <c r="AM56" s="135">
        <v>3155.2860000000001</v>
      </c>
      <c r="AN56" s="135">
        <v>3860.5830000000001</v>
      </c>
      <c r="AO56" s="131">
        <v>786.30799999999999</v>
      </c>
      <c r="AP56" s="131">
        <v>1259.0910000000001</v>
      </c>
      <c r="AQ56" s="129">
        <v>8.5258231977916275</v>
      </c>
      <c r="AR56" s="133">
        <v>17.876838235294116</v>
      </c>
      <c r="AS56" s="130">
        <v>2.3215577750851226</v>
      </c>
      <c r="AT56" s="138">
        <v>2.4796100460283143E-2</v>
      </c>
      <c r="AU56" s="137">
        <v>1.0880000000000001</v>
      </c>
      <c r="AV56" s="138">
        <v>1.7172240000000002E-2</v>
      </c>
      <c r="AW56" s="139">
        <v>2.692715E-2</v>
      </c>
      <c r="AX56" s="140">
        <v>-0.22705439999999999</v>
      </c>
      <c r="AY56" s="141">
        <v>0.2332282</v>
      </c>
      <c r="AZ56" s="142"/>
    </row>
    <row r="57" spans="2:52" x14ac:dyDescent="0.25">
      <c r="AA57" s="129">
        <v>13</v>
      </c>
      <c r="AB57" s="129" t="s">
        <v>116</v>
      </c>
      <c r="AC57" s="129" t="s">
        <v>117</v>
      </c>
      <c r="AD57" s="130">
        <v>14966.94</v>
      </c>
      <c r="AE57" s="130">
        <v>29.75</v>
      </c>
      <c r="AF57" s="130">
        <v>3305.9073162499999</v>
      </c>
      <c r="AG57" s="131">
        <v>31.670000076293945</v>
      </c>
      <c r="AH57" s="132">
        <v>6.453781769055289E-2</v>
      </c>
      <c r="AI57" s="133">
        <v>9</v>
      </c>
      <c r="AJ57" s="133">
        <v>1</v>
      </c>
      <c r="AK57" s="134">
        <v>1</v>
      </c>
      <c r="AL57" s="135">
        <v>1063.105</v>
      </c>
      <c r="AM57" s="135">
        <v>309.42900000000003</v>
      </c>
      <c r="AN57" s="135">
        <v>396.286</v>
      </c>
      <c r="AO57" s="131">
        <v>38.253</v>
      </c>
      <c r="AP57" s="131">
        <v>126.74300000000001</v>
      </c>
      <c r="AQ57" s="129">
        <v>9.3697085343665947</v>
      </c>
      <c r="AR57" s="145">
        <v>27.7260018639329</v>
      </c>
      <c r="AS57" s="130">
        <v>1.8870864321038752</v>
      </c>
      <c r="AT57" s="138">
        <v>-3.47040418919368E-2</v>
      </c>
      <c r="AU57" s="137">
        <v>1.073</v>
      </c>
      <c r="AV57" s="138">
        <v>7.7310920000000008E-4</v>
      </c>
      <c r="AW57" s="139">
        <v>3.5142670000000001E-2</v>
      </c>
      <c r="AX57" s="140">
        <v>-1.3427629999999999E-3</v>
      </c>
      <c r="AY57" s="141">
        <v>0.43719799999999998</v>
      </c>
      <c r="AZ57" s="142"/>
    </row>
    <row r="58" spans="2:52" x14ac:dyDescent="0.25">
      <c r="AA58" s="129">
        <v>13</v>
      </c>
      <c r="AB58" s="129" t="s">
        <v>427</v>
      </c>
      <c r="AC58" s="129" t="s">
        <v>118</v>
      </c>
      <c r="AD58" s="130">
        <v>116798.7</v>
      </c>
      <c r="AE58" s="130">
        <v>27.71</v>
      </c>
      <c r="AF58" s="130">
        <v>8564.8520612100001</v>
      </c>
      <c r="AG58" s="131">
        <v>41.345455169677734</v>
      </c>
      <c r="AH58" s="132">
        <v>0.49207705412045222</v>
      </c>
      <c r="AI58" s="133">
        <v>12</v>
      </c>
      <c r="AJ58" s="133">
        <v>1</v>
      </c>
      <c r="AK58" s="134">
        <v>1</v>
      </c>
      <c r="AL58" s="135">
        <v>1042.54</v>
      </c>
      <c r="AM58" s="135">
        <v>1261.5</v>
      </c>
      <c r="AN58" s="135">
        <v>1441.4</v>
      </c>
      <c r="AO58" s="131">
        <v>500.2</v>
      </c>
      <c r="AP58" s="131">
        <v>626.1</v>
      </c>
      <c r="AQ58" s="129">
        <v>7.9258936181559587</v>
      </c>
      <c r="AR58" s="133">
        <v>13.731417244796827</v>
      </c>
      <c r="AS58" s="130">
        <v>2.6086494192447445</v>
      </c>
      <c r="AT58" s="138">
        <v>9.5915930006548938E-2</v>
      </c>
      <c r="AU58" s="137">
        <v>2.0180000000000002</v>
      </c>
      <c r="AV58" s="138">
        <v>2.8762180000000002E-2</v>
      </c>
      <c r="AW58" s="139">
        <v>-0.18235469999999998</v>
      </c>
      <c r="AX58" s="140">
        <v>-0.4059276</v>
      </c>
      <c r="AY58" s="141">
        <v>-7.6017150000000006E-2</v>
      </c>
      <c r="AZ58" s="142"/>
    </row>
    <row r="59" spans="2:52" x14ac:dyDescent="0.25">
      <c r="AA59" s="129">
        <v>13</v>
      </c>
      <c r="AB59" s="129" t="s">
        <v>561</v>
      </c>
      <c r="AC59" s="129" t="s">
        <v>426</v>
      </c>
      <c r="AD59" s="130">
        <v>613822.6</v>
      </c>
      <c r="AE59" s="130">
        <v>6.07</v>
      </c>
      <c r="AF59" s="130">
        <v>11390.9996947</v>
      </c>
      <c r="AG59" s="131">
        <v>8.7909088134765625</v>
      </c>
      <c r="AH59" s="132">
        <v>0.44825515872760491</v>
      </c>
      <c r="AI59" s="133">
        <v>3</v>
      </c>
      <c r="AJ59" s="133">
        <v>7</v>
      </c>
      <c r="AK59" s="134">
        <v>2</v>
      </c>
      <c r="AL59" s="135">
        <v>11262.965999999999</v>
      </c>
      <c r="AM59" s="135">
        <v>1544.444</v>
      </c>
      <c r="AN59" s="135">
        <v>1899.556</v>
      </c>
      <c r="AO59" s="131">
        <v>-81.5</v>
      </c>
      <c r="AP59" s="131">
        <v>313.125</v>
      </c>
      <c r="AQ59" s="129">
        <v>10.7293950242583</v>
      </c>
      <c r="AR59" s="150">
        <v>32.287234042553195</v>
      </c>
      <c r="AS59" s="130">
        <v>0.63564161210104286</v>
      </c>
      <c r="AT59" s="138">
        <v>-3.786734556105921E-2</v>
      </c>
      <c r="AU59" s="137">
        <v>0.188</v>
      </c>
      <c r="AV59" s="138">
        <v>1.4827019999999998E-3</v>
      </c>
      <c r="AW59" s="139">
        <v>-0.26690819999999998</v>
      </c>
      <c r="AX59" s="140">
        <v>-0.46894140000000001</v>
      </c>
      <c r="AY59" s="141">
        <v>-0.38410449999999996</v>
      </c>
      <c r="AZ59" s="142"/>
    </row>
    <row r="60" spans="2:52" x14ac:dyDescent="0.25">
      <c r="AA60" s="129">
        <v>13</v>
      </c>
      <c r="AB60" s="129" t="s">
        <v>119</v>
      </c>
      <c r="AC60" s="129" t="s">
        <v>120</v>
      </c>
      <c r="AD60" s="130">
        <v>20567.66</v>
      </c>
      <c r="AE60" s="130">
        <v>14.17</v>
      </c>
      <c r="AF60" s="130">
        <v>1823.9845052000001</v>
      </c>
      <c r="AG60" s="131">
        <v>20.030000686645508</v>
      </c>
      <c r="AH60" s="132">
        <v>0.41354980145698716</v>
      </c>
      <c r="AI60" s="133">
        <v>5</v>
      </c>
      <c r="AJ60" s="133">
        <v>6</v>
      </c>
      <c r="AK60" s="134">
        <v>1</v>
      </c>
      <c r="AL60" s="135">
        <v>543.59199999999987</v>
      </c>
      <c r="AM60" s="135">
        <v>294.5</v>
      </c>
      <c r="AN60" s="135">
        <v>325.375</v>
      </c>
      <c r="AO60" s="131">
        <v>58.663000000000004</v>
      </c>
      <c r="AP60" s="131">
        <v>90.625</v>
      </c>
      <c r="AQ60" s="129">
        <v>7.4531586790626205</v>
      </c>
      <c r="AR60" s="133">
        <v>20.838235294117645</v>
      </c>
      <c r="AS60" s="130">
        <v>1.3415616344100798</v>
      </c>
      <c r="AT60" s="138">
        <v>6.9074551897033196E-2</v>
      </c>
      <c r="AU60" s="137">
        <v>0.68</v>
      </c>
      <c r="AV60" s="138">
        <v>1.1997180000000001E-2</v>
      </c>
      <c r="AW60" s="139">
        <v>-9.3410110000000005E-2</v>
      </c>
      <c r="AX60" s="140">
        <v>-0.4879462</v>
      </c>
      <c r="AY60" s="141">
        <v>-0.38752189999999997</v>
      </c>
      <c r="AZ60" s="142"/>
    </row>
    <row r="61" spans="2:52" x14ac:dyDescent="0.25">
      <c r="AA61" s="129">
        <v>14</v>
      </c>
      <c r="AB61" s="129" t="s">
        <v>121</v>
      </c>
      <c r="AC61" s="129" t="s">
        <v>122</v>
      </c>
      <c r="AD61" s="130">
        <v>42806.38</v>
      </c>
      <c r="AE61" s="130">
        <v>17.14</v>
      </c>
      <c r="AF61" s="130">
        <v>10401.415753160001</v>
      </c>
      <c r="AG61" s="131">
        <v>21.834285736083984</v>
      </c>
      <c r="AH61" s="132">
        <v>0.27387898110174924</v>
      </c>
      <c r="AI61" s="133">
        <v>8</v>
      </c>
      <c r="AJ61" s="133">
        <v>4</v>
      </c>
      <c r="AK61" s="134">
        <v>0</v>
      </c>
      <c r="AL61" s="135">
        <v>5690.9650000000001</v>
      </c>
      <c r="AM61" s="135">
        <v>2498.3330000000001</v>
      </c>
      <c r="AN61" s="135">
        <v>3055.6669999999999</v>
      </c>
      <c r="AO61" s="131">
        <v>894.42899999999997</v>
      </c>
      <c r="AP61" s="131">
        <v>1214</v>
      </c>
      <c r="AQ61" s="129">
        <v>5.7651565936864193</v>
      </c>
      <c r="AR61" s="133">
        <v>8.8441692466460271</v>
      </c>
      <c r="AS61" s="130">
        <v>1.1054286208419419</v>
      </c>
      <c r="AT61" s="138">
        <v>0.14487509883552516</v>
      </c>
      <c r="AU61" s="137">
        <v>1.9379999999999999</v>
      </c>
      <c r="AV61" s="138">
        <v>3.7339560000000001E-2</v>
      </c>
      <c r="AW61" s="139">
        <v>-7.6508630000000008E-2</v>
      </c>
      <c r="AX61" s="140">
        <v>-0.20072859999999998</v>
      </c>
      <c r="AY61" s="141">
        <v>-8.7608580000000005E-2</v>
      </c>
      <c r="AZ61" s="142"/>
    </row>
    <row r="62" spans="2:52" x14ac:dyDescent="0.25">
      <c r="AA62" s="129">
        <v>14</v>
      </c>
      <c r="AB62" s="129" t="s">
        <v>123</v>
      </c>
      <c r="AC62" s="129" t="s">
        <v>124</v>
      </c>
      <c r="AD62" s="130">
        <v>83056.03</v>
      </c>
      <c r="AE62" s="130">
        <v>44.57</v>
      </c>
      <c r="AF62" s="130">
        <v>18293.386292020001</v>
      </c>
      <c r="AG62" s="131">
        <v>55.063751220703125</v>
      </c>
      <c r="AH62" s="132">
        <v>0.23544427239630084</v>
      </c>
      <c r="AI62" s="133">
        <v>7</v>
      </c>
      <c r="AJ62" s="133">
        <v>4</v>
      </c>
      <c r="AK62" s="134">
        <v>0</v>
      </c>
      <c r="AL62" s="135">
        <v>14133.964999999998</v>
      </c>
      <c r="AM62" s="135">
        <v>3143.4</v>
      </c>
      <c r="AN62" s="135">
        <v>3754.6</v>
      </c>
      <c r="AO62" s="131">
        <v>1253.6000000000001</v>
      </c>
      <c r="AP62" s="131">
        <v>1374.8</v>
      </c>
      <c r="AQ62" s="129">
        <v>9.066211391897939</v>
      </c>
      <c r="AR62" s="145">
        <v>14.433290155440414</v>
      </c>
      <c r="AS62" s="130">
        <v>13.21199545506504</v>
      </c>
      <c r="AT62" s="138">
        <v>0.14355245298075514</v>
      </c>
      <c r="AU62" s="137">
        <v>3.0880000000000001</v>
      </c>
      <c r="AV62" s="138">
        <v>1.86897E-2</v>
      </c>
      <c r="AW62" s="139">
        <v>-8.7397779999999994E-2</v>
      </c>
      <c r="AX62" s="140">
        <v>-0.1571042</v>
      </c>
      <c r="AY62" s="141">
        <v>-2.5481440000000001E-2</v>
      </c>
      <c r="AZ62" s="142"/>
    </row>
    <row r="63" spans="2:52" x14ac:dyDescent="0.25">
      <c r="AA63" s="129">
        <v>14</v>
      </c>
      <c r="AB63" s="129" t="s">
        <v>129</v>
      </c>
      <c r="AC63" s="129" t="s">
        <v>130</v>
      </c>
      <c r="AD63" s="130">
        <v>47067.26</v>
      </c>
      <c r="AE63" s="130">
        <v>15.58</v>
      </c>
      <c r="AF63" s="130">
        <v>4735.2926547999996</v>
      </c>
      <c r="AG63" s="131">
        <v>17.506250381469727</v>
      </c>
      <c r="AH63" s="132">
        <v>0.12363609637161277</v>
      </c>
      <c r="AI63" s="133">
        <v>1</v>
      </c>
      <c r="AJ63" s="133">
        <v>9</v>
      </c>
      <c r="AK63" s="134">
        <v>2</v>
      </c>
      <c r="AL63" s="135">
        <v>7167.8680000000004</v>
      </c>
      <c r="AM63" s="135">
        <v>1520.8</v>
      </c>
      <c r="AN63" s="135">
        <v>1890</v>
      </c>
      <c r="AO63" s="131">
        <v>362</v>
      </c>
      <c r="AP63" s="131">
        <v>596.6</v>
      </c>
      <c r="AQ63" s="129">
        <v>6.7994691295238088</v>
      </c>
      <c r="AR63" s="133">
        <v>8.7626546681664799</v>
      </c>
      <c r="AS63" s="130">
        <v>0.70968718316885959</v>
      </c>
      <c r="AT63" s="138">
        <v>0.24912944170545537</v>
      </c>
      <c r="AU63" s="137">
        <v>1.778</v>
      </c>
      <c r="AV63" s="138">
        <v>1.4634149999999999E-2</v>
      </c>
      <c r="AW63" s="139">
        <v>-0.1756614</v>
      </c>
      <c r="AX63" s="140">
        <v>-0.34427610000000003</v>
      </c>
      <c r="AY63" s="141">
        <v>-0.19607839999999999</v>
      </c>
      <c r="AZ63" s="142"/>
    </row>
    <row r="64" spans="2:52" x14ac:dyDescent="0.25">
      <c r="AA64" s="129">
        <v>14</v>
      </c>
      <c r="AB64" s="129" t="s">
        <v>127</v>
      </c>
      <c r="AC64" s="129" t="s">
        <v>128</v>
      </c>
      <c r="AD64" s="130">
        <v>170582.8</v>
      </c>
      <c r="AE64" s="130">
        <v>23.7</v>
      </c>
      <c r="AF64" s="130">
        <v>23949.112714499999</v>
      </c>
      <c r="AG64" s="131">
        <v>24.257778167724609</v>
      </c>
      <c r="AH64" s="132">
        <v>2.3534943785848528E-2</v>
      </c>
      <c r="AI64" s="133">
        <v>8</v>
      </c>
      <c r="AJ64" s="133">
        <v>4</v>
      </c>
      <c r="AK64" s="134">
        <v>2</v>
      </c>
      <c r="AL64" s="135">
        <v>10979.501000000002</v>
      </c>
      <c r="AM64" s="135">
        <v>3194.3330000000001</v>
      </c>
      <c r="AN64" s="135">
        <v>3949.5</v>
      </c>
      <c r="AO64" s="131">
        <v>1351</v>
      </c>
      <c r="AP64" s="131">
        <v>1839.625</v>
      </c>
      <c r="AQ64" s="129">
        <v>9.4155241712875046</v>
      </c>
      <c r="AR64" s="150">
        <v>13.367174280879864</v>
      </c>
      <c r="AS64" s="130">
        <v>2.6654088664046331</v>
      </c>
      <c r="AT64" s="138">
        <v>0.3592126876885422</v>
      </c>
      <c r="AU64" s="137">
        <v>1.7730000000000001</v>
      </c>
      <c r="AV64" s="138">
        <v>1.8016879999999999E-2</v>
      </c>
      <c r="AW64" s="139">
        <v>-7.1680369999999993E-2</v>
      </c>
      <c r="AX64" s="140">
        <v>5.3622940000000001E-2</v>
      </c>
      <c r="AY64" s="141">
        <v>0.29654789999999998</v>
      </c>
      <c r="AZ64" s="142"/>
    </row>
    <row r="65" spans="2:52" x14ac:dyDescent="0.25">
      <c r="AA65" s="129">
        <v>14</v>
      </c>
      <c r="AB65" s="129" t="s">
        <v>139</v>
      </c>
      <c r="AC65" s="129" t="s">
        <v>140</v>
      </c>
      <c r="AD65" s="130">
        <v>121220.4</v>
      </c>
      <c r="AE65" s="130">
        <v>10.78</v>
      </c>
      <c r="AF65" s="130">
        <v>16402.613256119999</v>
      </c>
      <c r="AG65" s="131">
        <v>13.854141235351563</v>
      </c>
      <c r="AH65" s="132">
        <v>0.28517080105302073</v>
      </c>
      <c r="AI65" s="133">
        <v>9</v>
      </c>
      <c r="AJ65" s="133">
        <v>5</v>
      </c>
      <c r="AK65" s="134">
        <v>0</v>
      </c>
      <c r="AL65" s="135">
        <v>13486.592999999999</v>
      </c>
      <c r="AM65" s="135">
        <v>4477.2860000000001</v>
      </c>
      <c r="AN65" s="135">
        <v>5027.143</v>
      </c>
      <c r="AO65" s="131">
        <v>1722</v>
      </c>
      <c r="AP65" s="131">
        <v>2674.143</v>
      </c>
      <c r="AQ65" s="129">
        <v>5.7329813884586143</v>
      </c>
      <c r="AR65" s="133">
        <v>5.6976744186046506</v>
      </c>
      <c r="AS65" s="130">
        <v>0.96996581327647047</v>
      </c>
      <c r="AT65" s="138">
        <v>6.997467864389452E-2</v>
      </c>
      <c r="AU65" s="137">
        <v>1.8920000000000001</v>
      </c>
      <c r="AV65" s="138">
        <v>3.5250460000000004E-2</v>
      </c>
      <c r="AW65" s="139">
        <v>-4.4880310000000007E-2</v>
      </c>
      <c r="AX65" s="140">
        <v>-0.16885890000000001</v>
      </c>
      <c r="AY65" s="141">
        <v>-0.16611309999999999</v>
      </c>
      <c r="AZ65" s="142"/>
    </row>
    <row r="66" spans="2:52" x14ac:dyDescent="0.25">
      <c r="AA66" s="129">
        <v>14</v>
      </c>
      <c r="AB66" s="129" t="s">
        <v>141</v>
      </c>
      <c r="AC66" s="129" t="s">
        <v>142</v>
      </c>
      <c r="AD66" s="130">
        <v>84830.12</v>
      </c>
      <c r="AE66" s="130">
        <v>64.11</v>
      </c>
      <c r="AF66" s="130">
        <v>17290.517550730001</v>
      </c>
      <c r="AG66" s="131">
        <v>67.550003051757813</v>
      </c>
      <c r="AH66" s="132">
        <v>5.3657823299919194E-2</v>
      </c>
      <c r="AI66" s="133">
        <v>6</v>
      </c>
      <c r="AJ66" s="133">
        <v>9</v>
      </c>
      <c r="AK66" s="134">
        <v>0</v>
      </c>
      <c r="AL66" s="135">
        <v>8417.0079999999998</v>
      </c>
      <c r="AM66" s="135">
        <v>4129.5560000000005</v>
      </c>
      <c r="AN66" s="135">
        <v>4412.875</v>
      </c>
      <c r="AO66" s="131">
        <v>1988.1110000000001</v>
      </c>
      <c r="AP66" s="131">
        <v>2181.25</v>
      </c>
      <c r="AQ66" s="129">
        <v>5.7217867151754804</v>
      </c>
      <c r="AR66" s="133">
        <v>8.0895899053627769</v>
      </c>
      <c r="AS66" s="130">
        <v>0.90560320676202499</v>
      </c>
      <c r="AT66" s="138">
        <v>0.18001188320565864</v>
      </c>
      <c r="AU66" s="137">
        <v>7.9249999999999998</v>
      </c>
      <c r="AV66" s="138">
        <v>3.8636719999999999E-2</v>
      </c>
      <c r="AW66" s="139">
        <v>-3.4197000000000005E-2</v>
      </c>
      <c r="AX66" s="140">
        <v>-7.1811189999999997E-2</v>
      </c>
      <c r="AY66" s="141">
        <v>0.34809859999999998</v>
      </c>
      <c r="AZ66" s="142"/>
    </row>
    <row r="67" spans="2:52" x14ac:dyDescent="0.25">
      <c r="AA67" s="129">
        <v>14</v>
      </c>
      <c r="AB67" s="129" t="s">
        <v>143</v>
      </c>
      <c r="AC67" s="129" t="s">
        <v>144</v>
      </c>
      <c r="AD67" s="130">
        <v>105998.1</v>
      </c>
      <c r="AE67" s="130">
        <v>28.86</v>
      </c>
      <c r="AF67" s="130">
        <v>33254.063138400001</v>
      </c>
      <c r="AG67" s="131">
        <v>35.665714263916016</v>
      </c>
      <c r="AH67" s="132">
        <v>0.23581823506292499</v>
      </c>
      <c r="AI67" s="133">
        <v>7</v>
      </c>
      <c r="AJ67" s="133">
        <v>2</v>
      </c>
      <c r="AK67" s="134">
        <v>0</v>
      </c>
      <c r="AL67" s="135">
        <v>16121.406000000001</v>
      </c>
      <c r="AM67" s="135">
        <v>5837.4000000000005</v>
      </c>
      <c r="AN67" s="135">
        <v>6243.4000000000005</v>
      </c>
      <c r="AO67" s="131">
        <v>2895.8</v>
      </c>
      <c r="AP67" s="131">
        <v>2996.2000000000003</v>
      </c>
      <c r="AQ67" s="129">
        <v>7.8331034593971234</v>
      </c>
      <c r="AR67" s="145">
        <v>11.684210526315788</v>
      </c>
      <c r="AS67" s="130">
        <v>2.2656098366058117</v>
      </c>
      <c r="AT67" s="138">
        <v>0.19264110579351137</v>
      </c>
      <c r="AU67" s="137">
        <v>2.4700000000000002</v>
      </c>
      <c r="AV67" s="138">
        <v>4.68815E-2</v>
      </c>
      <c r="AW67" s="139">
        <v>-8.0891690000000002E-2</v>
      </c>
      <c r="AX67" s="140">
        <v>-0.1413248</v>
      </c>
      <c r="AY67" s="141">
        <v>-4.8147750000000003E-2</v>
      </c>
      <c r="AZ67" s="142"/>
    </row>
    <row r="68" spans="2:52" x14ac:dyDescent="0.25">
      <c r="AA68" s="129">
        <v>14</v>
      </c>
      <c r="AB68" s="129" t="s">
        <v>145</v>
      </c>
      <c r="AC68" s="129" t="s">
        <v>146</v>
      </c>
      <c r="AD68" s="130">
        <v>121012.4</v>
      </c>
      <c r="AE68" s="130">
        <v>36.53</v>
      </c>
      <c r="AF68" s="130">
        <v>56708.240694580003</v>
      </c>
      <c r="AG68" s="131">
        <v>50.139999389648438</v>
      </c>
      <c r="AH68" s="132">
        <v>0.37257047329998461</v>
      </c>
      <c r="AI68" s="133">
        <v>8</v>
      </c>
      <c r="AJ68" s="133">
        <v>0</v>
      </c>
      <c r="AK68" s="134">
        <v>0</v>
      </c>
      <c r="AL68" s="135">
        <v>34710.546000000002</v>
      </c>
      <c r="AM68" s="135">
        <v>12935.2</v>
      </c>
      <c r="AN68" s="135">
        <v>13692.800000000001</v>
      </c>
      <c r="AO68" s="131">
        <v>7155</v>
      </c>
      <c r="AP68" s="131">
        <v>8023.2</v>
      </c>
      <c r="AQ68" s="129">
        <v>6.6404609498846101</v>
      </c>
      <c r="AR68" s="133">
        <v>6.9820336391437312</v>
      </c>
      <c r="AS68" s="130">
        <v>0.75602630814791139</v>
      </c>
      <c r="AT68" s="138">
        <v>0.12466184569476044</v>
      </c>
      <c r="AU68" s="137">
        <v>5.2320000000000002</v>
      </c>
      <c r="AV68" s="138">
        <v>4.2567750000000001E-2</v>
      </c>
      <c r="AW68" s="139">
        <v>-4.9935029999999998E-2</v>
      </c>
      <c r="AX68" s="140">
        <v>-1.2326940000000001E-3</v>
      </c>
      <c r="AY68" s="141">
        <v>-0.1523999</v>
      </c>
      <c r="AZ68" s="142"/>
    </row>
    <row r="69" spans="2:52" ht="17.100000000000001" customHeight="1" x14ac:dyDescent="0.25">
      <c r="B69" s="112" t="s">
        <v>333</v>
      </c>
      <c r="C69" s="112"/>
      <c r="D69" s="112"/>
      <c r="E69" s="112"/>
      <c r="F69" s="113"/>
      <c r="G69" s="112" t="s">
        <v>335</v>
      </c>
      <c r="H69" s="112"/>
      <c r="I69" s="112"/>
      <c r="J69" s="112"/>
      <c r="K69" s="113"/>
      <c r="L69" s="112" t="s">
        <v>334</v>
      </c>
      <c r="M69" s="112"/>
      <c r="N69" s="112"/>
      <c r="O69" s="112"/>
      <c r="P69" s="113"/>
      <c r="Q69" s="153"/>
      <c r="R69" s="153"/>
      <c r="S69" s="153"/>
      <c r="T69" s="153"/>
      <c r="U69" s="153"/>
      <c r="V69" s="153"/>
      <c r="W69" s="153"/>
      <c r="X69" s="153"/>
      <c r="Y69" s="153"/>
      <c r="AA69" s="129">
        <v>15</v>
      </c>
      <c r="AB69" s="129" t="s">
        <v>131</v>
      </c>
      <c r="AC69" s="129" t="s">
        <v>132</v>
      </c>
      <c r="AD69" s="130">
        <v>37079.57</v>
      </c>
      <c r="AE69" s="130">
        <v>14.92</v>
      </c>
      <c r="AF69" s="130">
        <v>5954.6693231599993</v>
      </c>
      <c r="AG69" s="131">
        <v>14.745454788208008</v>
      </c>
      <c r="AH69" s="132">
        <v>-1.1698740736728719E-2</v>
      </c>
      <c r="AI69" s="133">
        <v>2</v>
      </c>
      <c r="AJ69" s="133">
        <v>8</v>
      </c>
      <c r="AK69" s="134">
        <v>4</v>
      </c>
      <c r="AL69" s="135">
        <v>2954.9179999999997</v>
      </c>
      <c r="AM69" s="135">
        <v>1167.875</v>
      </c>
      <c r="AN69" s="135">
        <v>1360.5</v>
      </c>
      <c r="AO69" s="131">
        <v>379</v>
      </c>
      <c r="AP69" s="131">
        <v>501.875</v>
      </c>
      <c r="AQ69" s="129">
        <v>6.4163971504299893</v>
      </c>
      <c r="AR69" s="150">
        <v>11.27739984882842</v>
      </c>
      <c r="AS69" s="130">
        <v>3.8249465893086643</v>
      </c>
      <c r="AT69" s="138">
        <v>0.26257794917959648</v>
      </c>
      <c r="AU69" s="137">
        <v>1.323</v>
      </c>
      <c r="AV69" s="138">
        <v>6.8297590000000005E-2</v>
      </c>
      <c r="AW69" s="139">
        <v>2.361036E-2</v>
      </c>
      <c r="AX69" s="140">
        <v>-1.8780680000000001E-2</v>
      </c>
      <c r="AY69" s="141">
        <v>0.39695439999999999</v>
      </c>
      <c r="AZ69" s="142"/>
    </row>
    <row r="70" spans="2:52" x14ac:dyDescent="0.25">
      <c r="AA70" s="129">
        <v>15</v>
      </c>
      <c r="AB70" s="129" t="s">
        <v>133</v>
      </c>
      <c r="AC70" s="129" t="s">
        <v>134</v>
      </c>
      <c r="AD70" s="130">
        <v>68274.67</v>
      </c>
      <c r="AE70" s="130">
        <v>30.33</v>
      </c>
      <c r="AF70" s="130">
        <v>10553.88129187</v>
      </c>
      <c r="AG70" s="131">
        <v>34.913333892822266</v>
      </c>
      <c r="AH70" s="132">
        <v>0.1511155256453105</v>
      </c>
      <c r="AI70" s="133">
        <v>10</v>
      </c>
      <c r="AJ70" s="133">
        <v>4</v>
      </c>
      <c r="AK70" s="134">
        <v>0</v>
      </c>
      <c r="AL70" s="135">
        <v>1049.8890000000001</v>
      </c>
      <c r="AM70" s="135">
        <v>1044.2860000000001</v>
      </c>
      <c r="AN70" s="135">
        <v>1234.625</v>
      </c>
      <c r="AO70" s="131">
        <v>232.161</v>
      </c>
      <c r="AP70" s="131">
        <v>450.875</v>
      </c>
      <c r="AQ70" s="129">
        <v>9.5094974521575395</v>
      </c>
      <c r="AR70" s="133">
        <v>22.090313182811361</v>
      </c>
      <c r="AS70" s="130">
        <v>1.38406369557318</v>
      </c>
      <c r="AT70" s="138">
        <v>0.2148398949749776</v>
      </c>
      <c r="AU70" s="137">
        <v>1.373</v>
      </c>
      <c r="AV70" s="138">
        <v>2.5618200000000001E-2</v>
      </c>
      <c r="AW70" s="139">
        <v>-5.2187499999999998E-2</v>
      </c>
      <c r="AX70" s="140">
        <v>2.4990389999999998E-2</v>
      </c>
      <c r="AY70" s="141">
        <v>0.17975470000000002</v>
      </c>
      <c r="AZ70" s="142"/>
    </row>
    <row r="71" spans="2:52" ht="17.100000000000001" customHeight="1" x14ac:dyDescent="0.25">
      <c r="AA71" s="129">
        <v>15</v>
      </c>
      <c r="AB71" s="129" t="s">
        <v>135</v>
      </c>
      <c r="AC71" s="129" t="s">
        <v>136</v>
      </c>
      <c r="AD71" s="130">
        <v>86616.66</v>
      </c>
      <c r="AE71" s="130">
        <v>42.99</v>
      </c>
      <c r="AF71" s="130">
        <v>35076.733542599999</v>
      </c>
      <c r="AG71" s="131">
        <v>47.80181884765625</v>
      </c>
      <c r="AH71" s="132">
        <v>0.11192879385104093</v>
      </c>
      <c r="AI71" s="133">
        <v>8</v>
      </c>
      <c r="AJ71" s="133">
        <v>5</v>
      </c>
      <c r="AK71" s="134">
        <v>2</v>
      </c>
      <c r="AL71" s="135">
        <v>11027.103999999999</v>
      </c>
      <c r="AM71" s="135">
        <v>5072.6000000000004</v>
      </c>
      <c r="AN71" s="135">
        <v>5942.3</v>
      </c>
      <c r="AO71" s="131">
        <v>2618.6</v>
      </c>
      <c r="AP71" s="131">
        <v>3147.4</v>
      </c>
      <c r="AQ71" s="129">
        <v>7.9771422753142716</v>
      </c>
      <c r="AR71" s="133">
        <v>11.307206733298264</v>
      </c>
      <c r="AS71" s="130">
        <v>4.7206013152576709</v>
      </c>
      <c r="AT71" s="138">
        <v>0.3613430727149522</v>
      </c>
      <c r="AU71" s="137">
        <v>3.802</v>
      </c>
      <c r="AV71" s="138">
        <v>6.4735990000000007E-2</v>
      </c>
      <c r="AW71" s="139">
        <v>-5.1807420000000007E-2</v>
      </c>
      <c r="AX71" s="140">
        <v>-0.1382274</v>
      </c>
      <c r="AY71" s="141">
        <v>4.1050530000000002E-2</v>
      </c>
      <c r="AZ71" s="142"/>
    </row>
    <row r="72" spans="2:52" x14ac:dyDescent="0.25">
      <c r="AA72" s="129">
        <v>15</v>
      </c>
      <c r="AB72" s="129" t="s">
        <v>137</v>
      </c>
      <c r="AC72" s="129" t="s">
        <v>138</v>
      </c>
      <c r="AD72" s="130">
        <v>33297.51</v>
      </c>
      <c r="AE72" s="130">
        <v>39.869999999999997</v>
      </c>
      <c r="AF72" s="130">
        <v>6783.1999190999986</v>
      </c>
      <c r="AG72" s="131">
        <v>41.068332672119141</v>
      </c>
      <c r="AH72" s="132">
        <v>3.0055998799075612E-2</v>
      </c>
      <c r="AI72" s="133">
        <v>6</v>
      </c>
      <c r="AJ72" s="133">
        <v>2</v>
      </c>
      <c r="AK72" s="134">
        <v>0</v>
      </c>
      <c r="AL72" s="135">
        <v>2865.4749999999999</v>
      </c>
      <c r="AM72" s="135">
        <v>649.6</v>
      </c>
      <c r="AN72" s="135">
        <v>743.80000000000007</v>
      </c>
      <c r="AO72" s="131">
        <v>86.06</v>
      </c>
      <c r="AP72" s="131">
        <v>200.4</v>
      </c>
      <c r="AQ72" s="129">
        <v>13.944813013041138</v>
      </c>
      <c r="AR72" s="133">
        <v>37.366447985004683</v>
      </c>
      <c r="AS72" s="130">
        <v>2.4829978579716205</v>
      </c>
      <c r="AT72" s="138">
        <v>-3.163205238203559E-3</v>
      </c>
      <c r="AU72" s="137">
        <v>1.0669999999999999</v>
      </c>
      <c r="AV72" s="138">
        <v>4.6902430000000002E-3</v>
      </c>
      <c r="AW72" s="139">
        <v>6.8181939999999996E-3</v>
      </c>
      <c r="AX72" s="140">
        <v>9.2328740000000006E-2</v>
      </c>
      <c r="AY72" s="141">
        <v>0.30721310000000002</v>
      </c>
      <c r="AZ72" s="142"/>
    </row>
    <row r="73" spans="2:52" x14ac:dyDescent="0.25">
      <c r="AA73" s="129">
        <v>16</v>
      </c>
      <c r="AB73" s="129" t="s">
        <v>147</v>
      </c>
      <c r="AC73" s="129" t="s">
        <v>148</v>
      </c>
      <c r="AD73" s="130">
        <v>20924.8</v>
      </c>
      <c r="AE73" s="130">
        <v>23.36</v>
      </c>
      <c r="AF73" s="130">
        <v>6845.346422399999</v>
      </c>
      <c r="AG73" s="131">
        <v>28.363332748413086</v>
      </c>
      <c r="AH73" s="132">
        <v>0.21418376491494384</v>
      </c>
      <c r="AI73" s="133">
        <v>8</v>
      </c>
      <c r="AJ73" s="133">
        <v>3</v>
      </c>
      <c r="AK73" s="134">
        <v>0</v>
      </c>
      <c r="AL73" s="135">
        <v>4553.603000000001</v>
      </c>
      <c r="AM73" s="135">
        <v>1516</v>
      </c>
      <c r="AN73" s="135">
        <v>1919</v>
      </c>
      <c r="AO73" s="131">
        <v>631.33299999999997</v>
      </c>
      <c r="AP73" s="131">
        <v>807.33299999999997</v>
      </c>
      <c r="AQ73" s="129">
        <v>7.9159215332985928</v>
      </c>
      <c r="AR73" s="145">
        <v>9.3328006392329197</v>
      </c>
      <c r="AS73" s="130">
        <v>1.2888007432107731</v>
      </c>
      <c r="AT73" s="138">
        <v>0.12412486145994919</v>
      </c>
      <c r="AU73" s="137">
        <v>2.5030000000000001</v>
      </c>
      <c r="AV73" s="138">
        <v>3.0094180000000002E-2</v>
      </c>
      <c r="AW73" s="139">
        <v>-3.271218E-2</v>
      </c>
      <c r="AX73" s="140">
        <v>-0.14178830000000001</v>
      </c>
      <c r="AY73" s="141">
        <v>-6.0799200000000005E-2</v>
      </c>
      <c r="AZ73" s="142"/>
    </row>
    <row r="74" spans="2:52" x14ac:dyDescent="0.25">
      <c r="AA74" s="129">
        <v>16</v>
      </c>
      <c r="AB74" s="129" t="s">
        <v>149</v>
      </c>
      <c r="AC74" s="129" t="s">
        <v>150</v>
      </c>
      <c r="AD74" s="130">
        <v>76081.929999999993</v>
      </c>
      <c r="AE74" s="130">
        <v>28.27</v>
      </c>
      <c r="AF74" s="130">
        <v>9738.9841574300008</v>
      </c>
      <c r="AG74" s="131">
        <v>30.218334197998047</v>
      </c>
      <c r="AH74" s="132">
        <v>6.8918790166184962E-2</v>
      </c>
      <c r="AI74" s="133">
        <v>4</v>
      </c>
      <c r="AJ74" s="133">
        <v>7</v>
      </c>
      <c r="AK74" s="134">
        <v>2</v>
      </c>
      <c r="AL74" s="135">
        <v>2918.828</v>
      </c>
      <c r="AM74" s="135">
        <v>1282.25</v>
      </c>
      <c r="AN74" s="135">
        <v>1208.75</v>
      </c>
      <c r="AO74" s="131">
        <v>1007.4</v>
      </c>
      <c r="AP74" s="131">
        <v>941.5</v>
      </c>
      <c r="AQ74" s="129">
        <v>11.878818744512927</v>
      </c>
      <c r="AR74" s="133">
        <v>10.416359616801769</v>
      </c>
      <c r="AS74" s="130">
        <v>1.7993801816452863</v>
      </c>
      <c r="AT74" s="138">
        <v>0.25972392551833995</v>
      </c>
      <c r="AU74" s="137">
        <v>2.714</v>
      </c>
      <c r="AV74" s="138">
        <v>0.10622569999999999</v>
      </c>
      <c r="AW74" s="139">
        <v>4.309317E-3</v>
      </c>
      <c r="AX74" s="140">
        <v>-3.6637369999999995E-2</v>
      </c>
      <c r="AY74" s="141">
        <v>0.12384550000000001</v>
      </c>
      <c r="AZ74" s="142"/>
    </row>
    <row r="75" spans="2:52" x14ac:dyDescent="0.25">
      <c r="AA75" s="129">
        <v>16</v>
      </c>
      <c r="AB75" s="129" t="s">
        <v>151</v>
      </c>
      <c r="AC75" s="129" t="s">
        <v>152</v>
      </c>
      <c r="AD75" s="130">
        <v>38566.06</v>
      </c>
      <c r="AE75" s="130">
        <v>21.28</v>
      </c>
      <c r="AF75" s="130">
        <v>15313.304746440001</v>
      </c>
      <c r="AG75" s="131">
        <v>22.069999694824219</v>
      </c>
      <c r="AH75" s="132">
        <v>3.7124045809408646E-2</v>
      </c>
      <c r="AI75" s="133">
        <v>3</v>
      </c>
      <c r="AJ75" s="133">
        <v>8</v>
      </c>
      <c r="AK75" s="134">
        <v>2</v>
      </c>
      <c r="AL75" s="135">
        <v>582.65400000000045</v>
      </c>
      <c r="AM75" s="135">
        <v>2399.857</v>
      </c>
      <c r="AN75" s="135">
        <v>2383.7139999999999</v>
      </c>
      <c r="AO75" s="131">
        <v>1356.857</v>
      </c>
      <c r="AP75" s="131">
        <v>1347.6669999999999</v>
      </c>
      <c r="AQ75" s="129">
        <v>7.5021486413386835</v>
      </c>
      <c r="AR75" s="150">
        <v>12.606635071090048</v>
      </c>
      <c r="AS75" s="130">
        <v>1.0829308553871562</v>
      </c>
      <c r="AT75" s="138">
        <v>0.17902130406499223</v>
      </c>
      <c r="AU75" s="137">
        <v>1.6879999999999999</v>
      </c>
      <c r="AV75" s="138">
        <v>8.9285710000000004E-2</v>
      </c>
      <c r="AW75" s="139">
        <v>-5.590063E-2</v>
      </c>
      <c r="AX75" s="140">
        <v>-3.9428480000000002E-2</v>
      </c>
      <c r="AY75" s="141">
        <v>-4.3991930000000005E-2</v>
      </c>
      <c r="AZ75" s="142"/>
    </row>
    <row r="76" spans="2:52" x14ac:dyDescent="0.25">
      <c r="AA76" s="129">
        <v>17</v>
      </c>
      <c r="AB76" s="129" t="s">
        <v>153</v>
      </c>
      <c r="AC76" s="129" t="s">
        <v>154</v>
      </c>
      <c r="AD76" s="130">
        <v>136270</v>
      </c>
      <c r="AE76" s="130">
        <v>32.47</v>
      </c>
      <c r="AF76" s="130">
        <v>20528.769808199995</v>
      </c>
      <c r="AG76" s="131">
        <v>39.733333587646484</v>
      </c>
      <c r="AH76" s="132">
        <v>0.22369367378030436</v>
      </c>
      <c r="AI76" s="133">
        <v>14</v>
      </c>
      <c r="AJ76" s="133">
        <v>3</v>
      </c>
      <c r="AK76" s="134">
        <v>0</v>
      </c>
      <c r="AL76" s="135">
        <v>-805.96699999999964</v>
      </c>
      <c r="AM76" s="135">
        <v>1275.8890000000001</v>
      </c>
      <c r="AN76" s="135">
        <v>1901.444</v>
      </c>
      <c r="AO76" s="131">
        <v>1130.9000000000001</v>
      </c>
      <c r="AP76" s="131">
        <v>1474.5</v>
      </c>
      <c r="AQ76" s="129">
        <v>10.628040483022376</v>
      </c>
      <c r="AR76" s="133">
        <v>13.852389078498295</v>
      </c>
      <c r="AS76" s="130">
        <v>2.2663400881423428</v>
      </c>
      <c r="AT76" s="138">
        <v>0.12951190466712886</v>
      </c>
      <c r="AU76" s="137">
        <v>2.3439999999999999</v>
      </c>
      <c r="AV76" s="138">
        <v>3.7696340000000002E-2</v>
      </c>
      <c r="AW76" s="139">
        <v>-0.101052</v>
      </c>
      <c r="AX76" s="140">
        <v>-7.3490059999999996E-2</v>
      </c>
      <c r="AY76" s="141">
        <v>8.4119740000000012E-2</v>
      </c>
      <c r="AZ76" s="142"/>
    </row>
    <row r="77" spans="2:52" x14ac:dyDescent="0.25">
      <c r="AA77" s="129">
        <v>17</v>
      </c>
      <c r="AB77" s="129" t="s">
        <v>155</v>
      </c>
      <c r="AC77" s="129" t="s">
        <v>436</v>
      </c>
      <c r="AD77" s="130">
        <v>303955.40000000002</v>
      </c>
      <c r="AE77" s="130">
        <v>49.23</v>
      </c>
      <c r="AF77" s="130">
        <v>61641.692095049999</v>
      </c>
      <c r="AG77" s="131">
        <v>46.823829650878906</v>
      </c>
      <c r="AH77" s="132">
        <v>-4.8876098905567544E-2</v>
      </c>
      <c r="AI77" s="133">
        <v>4</v>
      </c>
      <c r="AJ77" s="133">
        <v>8</v>
      </c>
      <c r="AK77" s="134">
        <v>2</v>
      </c>
      <c r="AL77" s="135">
        <v>7764.5119999999979</v>
      </c>
      <c r="AM77" s="135">
        <v>3039.75</v>
      </c>
      <c r="AN77" s="135">
        <v>4278.125</v>
      </c>
      <c r="AO77" s="131">
        <v>-520.57100000000003</v>
      </c>
      <c r="AP77" s="131">
        <v>781.71400000000006</v>
      </c>
      <c r="AQ77" s="129">
        <v>18.478306289566106</v>
      </c>
      <c r="AR77" s="133">
        <v>78.019017432646592</v>
      </c>
      <c r="AS77" s="130">
        <v>2.649108621066175</v>
      </c>
      <c r="AT77" s="138">
        <v>-8.6586015341791361E-2</v>
      </c>
      <c r="AU77" s="137">
        <v>0.63100000000000001</v>
      </c>
      <c r="AV77" s="138">
        <v>1.889092E-3</v>
      </c>
      <c r="AW77" s="139">
        <v>4.6556090000000001E-2</v>
      </c>
      <c r="AX77" s="140">
        <v>0.27317930000000001</v>
      </c>
      <c r="AY77" s="141">
        <v>0.50299349999999998</v>
      </c>
      <c r="AZ77" s="142"/>
    </row>
    <row r="78" spans="2:52" x14ac:dyDescent="0.25">
      <c r="AA78" s="129">
        <v>17</v>
      </c>
      <c r="AB78" s="129" t="s">
        <v>84</v>
      </c>
      <c r="AC78" s="129" t="s">
        <v>85</v>
      </c>
      <c r="AD78" s="130">
        <v>167487</v>
      </c>
      <c r="AE78" s="130">
        <v>107.75</v>
      </c>
      <c r="AF78" s="130">
        <v>35599.091500000002</v>
      </c>
      <c r="AG78" s="131">
        <v>121.41428375244141</v>
      </c>
      <c r="AH78" s="132">
        <v>0.1268146983985281</v>
      </c>
      <c r="AI78" s="133">
        <v>4</v>
      </c>
      <c r="AJ78" s="133">
        <v>14</v>
      </c>
      <c r="AK78" s="134">
        <v>0</v>
      </c>
      <c r="AL78" s="135">
        <v>4011.8830000000003</v>
      </c>
      <c r="AM78" s="135">
        <v>1686.5450000000001</v>
      </c>
      <c r="AN78" s="135">
        <v>2154</v>
      </c>
      <c r="AO78" s="131">
        <v>636.25</v>
      </c>
      <c r="AP78" s="131">
        <v>903.5</v>
      </c>
      <c r="AQ78" s="129">
        <v>18.77035677808728</v>
      </c>
      <c r="AR78" s="133">
        <v>38.941091434766896</v>
      </c>
      <c r="AS78" s="130">
        <v>8.746791044911097</v>
      </c>
      <c r="AT78" s="138">
        <v>0.18732043329021572</v>
      </c>
      <c r="AU78" s="137">
        <v>2.7669999999999999</v>
      </c>
      <c r="AV78" s="138">
        <v>5.8190260000000006E-3</v>
      </c>
      <c r="AW78" s="139">
        <v>-0.13174859999999999</v>
      </c>
      <c r="AX78" s="140">
        <v>-3.1645720000000002E-2</v>
      </c>
      <c r="AY78" s="141">
        <v>0.15879209999999999</v>
      </c>
      <c r="AZ78" s="142"/>
    </row>
    <row r="79" spans="2:52" x14ac:dyDescent="0.25">
      <c r="AA79" s="129">
        <v>18</v>
      </c>
      <c r="AB79" s="129" t="s">
        <v>157</v>
      </c>
      <c r="AC79" s="129" t="s">
        <v>158</v>
      </c>
      <c r="AD79" s="130">
        <v>2189.9169999999999</v>
      </c>
      <c r="AE79" s="130">
        <v>1.78</v>
      </c>
      <c r="AF79" s="130">
        <v>64.575379339999998</v>
      </c>
      <c r="AG79" s="131" t="s">
        <v>527</v>
      </c>
      <c r="AH79" s="133">
        <v>0</v>
      </c>
      <c r="AI79" s="133">
        <v>0</v>
      </c>
      <c r="AJ79" s="133">
        <v>0</v>
      </c>
      <c r="AK79" s="134">
        <v>1</v>
      </c>
      <c r="AL79" s="135">
        <v>-31.667000000000002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0">
        <v>0.37964701382513566</v>
      </c>
      <c r="AT79" s="138">
        <v>-0.81732032251549658</v>
      </c>
      <c r="AU79" s="152">
        <v>0</v>
      </c>
      <c r="AV79" s="151">
        <v>0</v>
      </c>
      <c r="AW79" s="139">
        <v>-0.2192982</v>
      </c>
      <c r="AX79" s="140">
        <v>-0.69830510000000001</v>
      </c>
      <c r="AY79" s="141">
        <v>-0.67985609999999996</v>
      </c>
      <c r="AZ79" s="142"/>
    </row>
    <row r="80" spans="2:52" x14ac:dyDescent="0.25">
      <c r="AA80" s="129">
        <v>18</v>
      </c>
      <c r="AB80" s="129" t="s">
        <v>159</v>
      </c>
      <c r="AC80" s="129" t="s">
        <v>160</v>
      </c>
      <c r="AD80" s="130">
        <v>8939.8989999999994</v>
      </c>
      <c r="AE80" s="130">
        <v>4.79</v>
      </c>
      <c r="AF80" s="130">
        <v>706.78668248999998</v>
      </c>
      <c r="AG80" s="131">
        <v>6.1999998092651367</v>
      </c>
      <c r="AH80" s="133">
        <v>0.29436321696558188</v>
      </c>
      <c r="AI80" s="133">
        <v>2</v>
      </c>
      <c r="AJ80" s="133">
        <v>0</v>
      </c>
      <c r="AK80" s="134">
        <v>0</v>
      </c>
      <c r="AL80" s="135">
        <v>-119.10099999999998</v>
      </c>
      <c r="AM80" s="133">
        <v>53.35</v>
      </c>
      <c r="AN80" s="133">
        <v>89.2</v>
      </c>
      <c r="AO80" s="133">
        <v>26.75</v>
      </c>
      <c r="AP80" s="133">
        <v>50.6</v>
      </c>
      <c r="AQ80" s="133">
        <v>6.6410726736547074</v>
      </c>
      <c r="AR80" s="133">
        <v>14.088235294117647</v>
      </c>
      <c r="AS80" s="130">
        <v>4.3961613468049778</v>
      </c>
      <c r="AT80" s="138">
        <v>-0.16012721116140591</v>
      </c>
      <c r="AU80" s="152">
        <v>0.34</v>
      </c>
      <c r="AV80" s="151">
        <v>3.757829E-2</v>
      </c>
      <c r="AW80" s="139">
        <v>3.0107499999999999E-2</v>
      </c>
      <c r="AX80" s="140">
        <v>-0.4973767</v>
      </c>
      <c r="AY80" s="141">
        <v>-0.39672550000000001</v>
      </c>
      <c r="AZ80" s="142"/>
    </row>
    <row r="81" spans="27:52" x14ac:dyDescent="0.25">
      <c r="AA81" s="129">
        <v>19</v>
      </c>
      <c r="AB81" s="129" t="s">
        <v>164</v>
      </c>
      <c r="AC81" s="129" t="s">
        <v>165</v>
      </c>
      <c r="AD81" s="130">
        <v>29636.240000000002</v>
      </c>
      <c r="AE81" s="130">
        <v>9.2799999999999994</v>
      </c>
      <c r="AF81" s="130">
        <v>4561.2154262399999</v>
      </c>
      <c r="AG81" s="131">
        <v>12.771429061889648</v>
      </c>
      <c r="AH81" s="132">
        <v>0.37623157994500533</v>
      </c>
      <c r="AI81" s="133">
        <v>6</v>
      </c>
      <c r="AJ81" s="133">
        <v>3</v>
      </c>
      <c r="AK81" s="134">
        <v>0</v>
      </c>
      <c r="AL81" s="135">
        <v>635.46100000000001</v>
      </c>
      <c r="AM81" s="135">
        <v>249.833</v>
      </c>
      <c r="AN81" s="135">
        <v>342.16700000000003</v>
      </c>
      <c r="AO81" s="131">
        <v>169.4</v>
      </c>
      <c r="AP81" s="131">
        <v>236.4</v>
      </c>
      <c r="AQ81" s="129">
        <v>15.112545704992005</v>
      </c>
      <c r="AR81" s="150">
        <v>18.054474708171206</v>
      </c>
      <c r="AS81" s="130">
        <v>0.62727169516170311</v>
      </c>
      <c r="AT81" s="138">
        <v>7.060646391584334E-2</v>
      </c>
      <c r="AU81" s="137">
        <v>0.51400000000000001</v>
      </c>
      <c r="AV81" s="138">
        <v>1.681034E-2</v>
      </c>
      <c r="AW81" s="139">
        <v>1.0786700000000001E-3</v>
      </c>
      <c r="AX81" s="140">
        <v>-0.35274520000000004</v>
      </c>
      <c r="AY81" s="141">
        <v>-0.13380319999999998</v>
      </c>
      <c r="AZ81" s="142"/>
    </row>
    <row r="82" spans="27:52" x14ac:dyDescent="0.25">
      <c r="AA82" s="129">
        <v>19</v>
      </c>
      <c r="AB82" s="129" t="s">
        <v>166</v>
      </c>
      <c r="AC82" s="129" t="s">
        <v>167</v>
      </c>
      <c r="AD82" s="130">
        <v>477.51920000000001</v>
      </c>
      <c r="AE82" s="130">
        <v>39</v>
      </c>
      <c r="AF82" s="130">
        <v>2251.7554409999998</v>
      </c>
      <c r="AG82" s="131">
        <v>39.200000762939453</v>
      </c>
      <c r="AH82" s="132">
        <v>5.1282246907551343E-3</v>
      </c>
      <c r="AI82" s="133">
        <v>1</v>
      </c>
      <c r="AJ82" s="133">
        <v>3</v>
      </c>
      <c r="AK82" s="134">
        <v>0</v>
      </c>
      <c r="AL82" s="135">
        <v>1360.7149999999999</v>
      </c>
      <c r="AM82" s="135">
        <v>209</v>
      </c>
      <c r="AN82" s="135">
        <v>233.5</v>
      </c>
      <c r="AO82" s="131">
        <v>62</v>
      </c>
      <c r="AP82" s="131">
        <v>97</v>
      </c>
      <c r="AQ82" s="129">
        <v>14.488961203426124</v>
      </c>
      <c r="AR82" s="133">
        <v>22.543352601156069</v>
      </c>
      <c r="AS82" s="130">
        <v>1.4709776303617199</v>
      </c>
      <c r="AT82" s="138">
        <v>2.7315674137362151E-2</v>
      </c>
      <c r="AU82" s="137">
        <v>1.73</v>
      </c>
      <c r="AV82" s="138">
        <v>6.9230769999999997E-3</v>
      </c>
      <c r="AW82" s="139">
        <v>-5.1020600000000003E-3</v>
      </c>
      <c r="AX82" s="140">
        <v>-0.1695584</v>
      </c>
      <c r="AY82" s="141">
        <v>0.1570877</v>
      </c>
      <c r="AZ82" s="142"/>
    </row>
    <row r="83" spans="27:52" x14ac:dyDescent="0.25">
      <c r="AA83" s="129">
        <v>20</v>
      </c>
      <c r="AB83" s="129" t="s">
        <v>168</v>
      </c>
      <c r="AC83" s="129" t="s">
        <v>169</v>
      </c>
      <c r="AD83" s="130">
        <v>32227.72</v>
      </c>
      <c r="AE83" s="130">
        <v>32.159999999999997</v>
      </c>
      <c r="AF83" s="130">
        <v>6680.767762559999</v>
      </c>
      <c r="AG83" s="131">
        <v>30.75</v>
      </c>
      <c r="AH83" s="132">
        <v>-4.3843283582089443E-2</v>
      </c>
      <c r="AI83" s="133">
        <v>7</v>
      </c>
      <c r="AJ83" s="133">
        <v>1</v>
      </c>
      <c r="AK83" s="134">
        <v>0</v>
      </c>
      <c r="AL83" s="135">
        <v>8706.3940000000002</v>
      </c>
      <c r="AM83" s="135">
        <v>2130.75</v>
      </c>
      <c r="AN83" s="135">
        <v>2626</v>
      </c>
      <c r="AO83" s="131">
        <v>164</v>
      </c>
      <c r="AP83" s="131">
        <v>351.33300000000003</v>
      </c>
      <c r="AQ83" s="129">
        <v>6.2945863528408221</v>
      </c>
      <c r="AR83" s="133">
        <v>18.884321785085142</v>
      </c>
      <c r="AS83" s="130">
        <v>4.7284102636577465</v>
      </c>
      <c r="AT83" s="138">
        <v>0.20002297782349282</v>
      </c>
      <c r="AU83" s="137">
        <v>1.7030000000000001</v>
      </c>
      <c r="AV83" s="138">
        <v>6.7475119999999998E-3</v>
      </c>
      <c r="AW83" s="139">
        <v>0.1162791</v>
      </c>
      <c r="AX83" s="140">
        <v>0.2126603</v>
      </c>
      <c r="AY83" s="141">
        <v>0.91408719999999999</v>
      </c>
      <c r="AZ83" s="142"/>
    </row>
    <row r="84" spans="27:52" x14ac:dyDescent="0.25">
      <c r="AA84" s="129">
        <v>20</v>
      </c>
      <c r="AB84" s="129" t="s">
        <v>170</v>
      </c>
      <c r="AC84" s="129" t="s">
        <v>171</v>
      </c>
      <c r="AD84" s="130">
        <v>210099.1</v>
      </c>
      <c r="AE84" s="130">
        <v>22.54</v>
      </c>
      <c r="AF84" s="130">
        <v>41772.678120879995</v>
      </c>
      <c r="AG84" s="131">
        <v>28.388500213623047</v>
      </c>
      <c r="AH84" s="132">
        <v>0.25947205916694971</v>
      </c>
      <c r="AI84" s="133">
        <v>12</v>
      </c>
      <c r="AJ84" s="133">
        <v>2</v>
      </c>
      <c r="AK84" s="134">
        <v>0</v>
      </c>
      <c r="AL84" s="135">
        <v>12534.01</v>
      </c>
      <c r="AM84" s="135">
        <v>4161.2730000000001</v>
      </c>
      <c r="AN84" s="135">
        <v>4780.5450000000001</v>
      </c>
      <c r="AO84" s="131">
        <v>768.75</v>
      </c>
      <c r="AP84" s="131">
        <v>1264.0910000000001</v>
      </c>
      <c r="AQ84" s="129">
        <v>12.966266842144567</v>
      </c>
      <c r="AR84" s="145">
        <v>28.316582914572862</v>
      </c>
      <c r="AS84" s="130">
        <v>4.1579061805506443</v>
      </c>
      <c r="AT84" s="138">
        <v>8.6170852316422006E-2</v>
      </c>
      <c r="AU84" s="137">
        <v>0.79600000000000004</v>
      </c>
      <c r="AV84" s="138">
        <v>5.9893519999999999E-3</v>
      </c>
      <c r="AW84" s="139">
        <v>1.4401509999999999E-2</v>
      </c>
      <c r="AX84" s="140">
        <v>-0.1363984</v>
      </c>
      <c r="AY84" s="141">
        <v>1.4401509999999999E-2</v>
      </c>
      <c r="AZ84" s="142"/>
    </row>
    <row r="85" spans="27:52" ht="12.95" customHeight="1" x14ac:dyDescent="0.25">
      <c r="AA85" s="129">
        <v>20</v>
      </c>
      <c r="AB85" s="129" t="s">
        <v>172</v>
      </c>
      <c r="AC85" s="129" t="s">
        <v>173</v>
      </c>
      <c r="AD85" s="130">
        <v>17511.47</v>
      </c>
      <c r="AE85" s="130">
        <v>25.39</v>
      </c>
      <c r="AF85" s="130">
        <v>1675.81401185</v>
      </c>
      <c r="AG85" s="131">
        <v>26.875</v>
      </c>
      <c r="AH85" s="132">
        <v>5.8487593540764049E-2</v>
      </c>
      <c r="AI85" s="133">
        <v>4</v>
      </c>
      <c r="AJ85" s="133">
        <v>1</v>
      </c>
      <c r="AK85" s="134">
        <v>1</v>
      </c>
      <c r="AL85" s="135">
        <v>150.74700000000001</v>
      </c>
      <c r="AM85" s="135">
        <v>158</v>
      </c>
      <c r="AN85" s="135">
        <v>193</v>
      </c>
      <c r="AO85" s="131">
        <v>76.94</v>
      </c>
      <c r="AP85" s="131">
        <v>98.225000000000009</v>
      </c>
      <c r="AQ85" s="129">
        <v>8.8810829629533696</v>
      </c>
      <c r="AR85" s="133">
        <v>16.627373935821872</v>
      </c>
      <c r="AS85" s="130">
        <v>2.8371318376832591</v>
      </c>
      <c r="AT85" s="138">
        <v>0.27083136270586144</v>
      </c>
      <c r="AU85" s="137">
        <v>1.5270000000000001</v>
      </c>
      <c r="AV85" s="138">
        <v>3.0051199999999997E-2</v>
      </c>
      <c r="AW85" s="139">
        <v>-2.683023E-2</v>
      </c>
      <c r="AX85" s="140">
        <v>-0.3256308</v>
      </c>
      <c r="AY85" s="141">
        <v>-0.16683620000000002</v>
      </c>
      <c r="AZ85" s="142"/>
    </row>
    <row r="86" spans="27:52" ht="12.95" customHeight="1" x14ac:dyDescent="0.25">
      <c r="AA86" s="129">
        <v>21</v>
      </c>
      <c r="AB86" s="129" t="s">
        <v>180</v>
      </c>
      <c r="AC86" s="129" t="s">
        <v>181</v>
      </c>
      <c r="AD86" s="130">
        <v>12214.85</v>
      </c>
      <c r="AE86" s="130">
        <v>12</v>
      </c>
      <c r="AF86" s="130">
        <v>1419.513792</v>
      </c>
      <c r="AG86" s="131">
        <v>16.5</v>
      </c>
      <c r="AH86" s="132">
        <v>0.375</v>
      </c>
      <c r="AI86" s="133">
        <v>1</v>
      </c>
      <c r="AJ86" s="133">
        <v>3</v>
      </c>
      <c r="AK86" s="134">
        <v>2</v>
      </c>
      <c r="AL86" s="135">
        <v>670.44100000000003</v>
      </c>
      <c r="AM86" s="135">
        <v>157</v>
      </c>
      <c r="AN86" s="135">
        <v>266</v>
      </c>
      <c r="AO86" s="131">
        <v>-74.167000000000002</v>
      </c>
      <c r="AP86" s="131">
        <v>15.25</v>
      </c>
      <c r="AQ86" s="129">
        <v>8.289277413533835</v>
      </c>
      <c r="AR86" s="150">
        <v>171.42857142857142</v>
      </c>
      <c r="AS86" s="130">
        <v>1.2031689924162736</v>
      </c>
      <c r="AT86" s="138">
        <v>-6.890285549821315E-2</v>
      </c>
      <c r="AU86" s="137">
        <v>7.0000000000000007E-2</v>
      </c>
      <c r="AV86" s="151">
        <v>0</v>
      </c>
      <c r="AW86" s="139">
        <v>5.6338059999999995E-2</v>
      </c>
      <c r="AX86" s="140">
        <v>-0.33362900000000001</v>
      </c>
      <c r="AY86" s="141">
        <v>-0.3390881</v>
      </c>
      <c r="AZ86" s="142"/>
    </row>
    <row r="87" spans="27:52" ht="12.95" customHeight="1" x14ac:dyDescent="0.25">
      <c r="AA87" s="129">
        <v>21</v>
      </c>
      <c r="AB87" s="129" t="s">
        <v>182</v>
      </c>
      <c r="AC87" s="129" t="s">
        <v>183</v>
      </c>
      <c r="AD87" s="130">
        <v>58762.63</v>
      </c>
      <c r="AE87" s="130">
        <v>25.27</v>
      </c>
      <c r="AF87" s="130">
        <v>8019.84142281</v>
      </c>
      <c r="AG87" s="131">
        <v>27.983333587646484</v>
      </c>
      <c r="AH87" s="132">
        <v>0.10737370746523478</v>
      </c>
      <c r="AI87" s="133">
        <v>5</v>
      </c>
      <c r="AJ87" s="133">
        <v>8</v>
      </c>
      <c r="AK87" s="134">
        <v>1</v>
      </c>
      <c r="AL87" s="135">
        <v>1575.0250000000001</v>
      </c>
      <c r="AM87" s="135">
        <v>602.36400000000003</v>
      </c>
      <c r="AN87" s="135">
        <v>888.7</v>
      </c>
      <c r="AO87" s="131">
        <v>104.71000000000001</v>
      </c>
      <c r="AP87" s="131">
        <v>295.39100000000002</v>
      </c>
      <c r="AQ87" s="129">
        <v>10.871249491178125</v>
      </c>
      <c r="AR87" s="133">
        <v>25.119284294234593</v>
      </c>
      <c r="AS87" s="130">
        <v>5.1664930860853051</v>
      </c>
      <c r="AT87" s="138">
        <v>8.1523674125091747E-2</v>
      </c>
      <c r="AU87" s="137">
        <v>1.006</v>
      </c>
      <c r="AV87" s="138">
        <v>1.844084E-2</v>
      </c>
      <c r="AW87" s="139">
        <v>-1.3276069999999999E-2</v>
      </c>
      <c r="AX87" s="140">
        <v>-0.1510436</v>
      </c>
      <c r="AY87" s="141">
        <v>0.1119107</v>
      </c>
      <c r="AZ87" s="142"/>
    </row>
    <row r="88" spans="27:52" ht="12.95" customHeight="1" x14ac:dyDescent="0.25">
      <c r="AA88" s="129">
        <v>21</v>
      </c>
      <c r="AB88" s="129" t="s">
        <v>184</v>
      </c>
      <c r="AC88" s="129" t="s">
        <v>185</v>
      </c>
      <c r="AD88" s="130">
        <v>17169.55</v>
      </c>
      <c r="AE88" s="130">
        <v>25.28</v>
      </c>
      <c r="AF88" s="130">
        <v>3311.1388816000003</v>
      </c>
      <c r="AG88" s="131">
        <v>25</v>
      </c>
      <c r="AH88" s="132">
        <v>-1.1075949367088667E-2</v>
      </c>
      <c r="AI88" s="133">
        <v>3</v>
      </c>
      <c r="AJ88" s="133">
        <v>4</v>
      </c>
      <c r="AK88" s="134">
        <v>1</v>
      </c>
      <c r="AL88" s="135">
        <v>336.92599999999999</v>
      </c>
      <c r="AM88" s="135">
        <v>256.60000000000002</v>
      </c>
      <c r="AN88" s="135">
        <v>356.40000000000003</v>
      </c>
      <c r="AO88" s="131">
        <v>102.62</v>
      </c>
      <c r="AP88" s="131">
        <v>173.8</v>
      </c>
      <c r="AQ88" s="129">
        <v>10.474427277216609</v>
      </c>
      <c r="AR88" s="133">
        <v>18.412235979606702</v>
      </c>
      <c r="AS88" s="130">
        <v>4.6294434011888956</v>
      </c>
      <c r="AT88" s="138">
        <v>0.16346791740084374</v>
      </c>
      <c r="AU88" s="137">
        <v>1.373</v>
      </c>
      <c r="AV88" s="138">
        <v>1.4438289999999999E-2</v>
      </c>
      <c r="AW88" s="139">
        <v>-9.7142829999999999E-2</v>
      </c>
      <c r="AX88" s="140">
        <v>-6.6349530000000004E-2</v>
      </c>
      <c r="AY88" s="141">
        <v>0.1119308</v>
      </c>
      <c r="AZ88" s="142"/>
    </row>
    <row r="89" spans="27:52" ht="12.95" customHeight="1" x14ac:dyDescent="0.25">
      <c r="AA89" s="129">
        <v>21</v>
      </c>
      <c r="AB89" s="129" t="s">
        <v>203</v>
      </c>
      <c r="AC89" s="129" t="s">
        <v>204</v>
      </c>
      <c r="AD89" s="130">
        <v>126267.2</v>
      </c>
      <c r="AE89" s="130">
        <v>62.76</v>
      </c>
      <c r="AF89" s="130">
        <v>46629.795460559995</v>
      </c>
      <c r="AG89" s="131">
        <v>69.633331298828125</v>
      </c>
      <c r="AH89" s="132">
        <v>0.10951770711963227</v>
      </c>
      <c r="AI89" s="133">
        <v>7</v>
      </c>
      <c r="AJ89" s="133">
        <v>3</v>
      </c>
      <c r="AK89" s="134">
        <v>0</v>
      </c>
      <c r="AL89" s="135">
        <v>-559.40599999999995</v>
      </c>
      <c r="AM89" s="135">
        <v>1961.2860000000001</v>
      </c>
      <c r="AN89" s="135">
        <v>2245.7139999999999</v>
      </c>
      <c r="AO89" s="131">
        <v>907.75</v>
      </c>
      <c r="AP89" s="131">
        <v>1124.625</v>
      </c>
      <c r="AQ89" s="129">
        <v>20.240785541061772</v>
      </c>
      <c r="AR89" s="133">
        <v>42.149093351242442</v>
      </c>
      <c r="AS89" s="130">
        <v>6.0537096386936993</v>
      </c>
      <c r="AT89" s="138">
        <v>0.14893329098963015</v>
      </c>
      <c r="AU89" s="137">
        <v>1.4890000000000001</v>
      </c>
      <c r="AV89" s="138">
        <v>6.3416189999999997E-3</v>
      </c>
      <c r="AW89" s="139">
        <v>-3.653671E-2</v>
      </c>
      <c r="AX89" s="140">
        <v>-1.5199510000000001E-2</v>
      </c>
      <c r="AY89" s="141">
        <v>0.28426030000000002</v>
      </c>
      <c r="AZ89" s="142"/>
    </row>
    <row r="90" spans="27:52" ht="12.95" customHeight="1" x14ac:dyDescent="0.25">
      <c r="AA90" s="129">
        <v>21</v>
      </c>
      <c r="AB90" s="129" t="s">
        <v>205</v>
      </c>
      <c r="AC90" s="129" t="s">
        <v>206</v>
      </c>
      <c r="AD90" s="130">
        <v>246443.8</v>
      </c>
      <c r="AE90" s="130">
        <v>73.63</v>
      </c>
      <c r="AF90" s="130">
        <v>44449.928990659995</v>
      </c>
      <c r="AG90" s="131">
        <v>76</v>
      </c>
      <c r="AH90" s="132">
        <v>3.218796686133385E-2</v>
      </c>
      <c r="AI90" s="133">
        <v>9</v>
      </c>
      <c r="AJ90" s="133">
        <v>3</v>
      </c>
      <c r="AK90" s="134">
        <v>0</v>
      </c>
      <c r="AL90" s="135">
        <v>-2123.7499999999995</v>
      </c>
      <c r="AM90" s="135">
        <v>1685</v>
      </c>
      <c r="AN90" s="135">
        <v>1958.778</v>
      </c>
      <c r="AO90" s="131">
        <v>794.6</v>
      </c>
      <c r="AP90" s="131">
        <v>943.4</v>
      </c>
      <c r="AQ90" s="129">
        <v>22.85982586625947</v>
      </c>
      <c r="AR90" s="145">
        <v>47.50322580645161</v>
      </c>
      <c r="AS90" s="130">
        <v>6.5538617804748904</v>
      </c>
      <c r="AT90" s="138">
        <v>0.13189054539171557</v>
      </c>
      <c r="AU90" s="137">
        <v>1.55</v>
      </c>
      <c r="AV90" s="138">
        <v>3.1508899999999999E-3</v>
      </c>
      <c r="AW90" s="139">
        <v>0.10290589999999999</v>
      </c>
      <c r="AX90" s="140">
        <v>8.2214469999999998E-2</v>
      </c>
      <c r="AY90" s="141">
        <v>0.43838630000000001</v>
      </c>
      <c r="AZ90" s="142"/>
    </row>
    <row r="91" spans="27:52" ht="12.95" customHeight="1" x14ac:dyDescent="0.25">
      <c r="AA91" s="129">
        <v>21</v>
      </c>
      <c r="AB91" s="129" t="s">
        <v>207</v>
      </c>
      <c r="AC91" s="129" t="s">
        <v>208</v>
      </c>
      <c r="AD91" s="130">
        <v>27334.11</v>
      </c>
      <c r="AE91" s="130">
        <v>12.81</v>
      </c>
      <c r="AF91" s="130">
        <v>6805.8862855200005</v>
      </c>
      <c r="AG91" s="131">
        <v>16.280000686645508</v>
      </c>
      <c r="AH91" s="132">
        <v>0.27088217694344308</v>
      </c>
      <c r="AI91" s="133">
        <v>4</v>
      </c>
      <c r="AJ91" s="133">
        <v>5</v>
      </c>
      <c r="AK91" s="134">
        <v>3</v>
      </c>
      <c r="AL91" s="135">
        <v>-516.20399999999995</v>
      </c>
      <c r="AM91" s="135">
        <v>501.88900000000001</v>
      </c>
      <c r="AN91" s="135">
        <v>457.33300000000003</v>
      </c>
      <c r="AO91" s="131">
        <v>341.55599999999998</v>
      </c>
      <c r="AP91" s="131">
        <v>314.22199999999998</v>
      </c>
      <c r="AQ91" s="129">
        <v>13.233852106714362</v>
      </c>
      <c r="AR91" s="133">
        <v>21.711864406779664</v>
      </c>
      <c r="AS91" s="130">
        <v>5.5807002969998463</v>
      </c>
      <c r="AT91" s="138">
        <v>0.27738723558327549</v>
      </c>
      <c r="AU91" s="137">
        <v>0.59</v>
      </c>
      <c r="AV91" s="138">
        <v>3.3645589999999996E-2</v>
      </c>
      <c r="AW91" s="139">
        <v>-6.2186539999999998E-2</v>
      </c>
      <c r="AX91" s="140">
        <v>-0.22308350000000002</v>
      </c>
      <c r="AY91" s="141">
        <v>-0.20793990000000001</v>
      </c>
      <c r="AZ91" s="142"/>
    </row>
    <row r="92" spans="27:52" ht="12.95" customHeight="1" x14ac:dyDescent="0.25">
      <c r="AA92" s="129">
        <v>21</v>
      </c>
      <c r="AB92" s="129" t="s">
        <v>209</v>
      </c>
      <c r="AC92" s="129" t="s">
        <v>210</v>
      </c>
      <c r="AD92" s="130">
        <v>120807.6</v>
      </c>
      <c r="AE92" s="130">
        <v>29.83</v>
      </c>
      <c r="AF92" s="130">
        <v>8472.1473147499983</v>
      </c>
      <c r="AG92" s="131">
        <v>34.583332061767578</v>
      </c>
      <c r="AH92" s="132">
        <v>0.15934737049170566</v>
      </c>
      <c r="AI92" s="133">
        <v>7</v>
      </c>
      <c r="AJ92" s="133">
        <v>2</v>
      </c>
      <c r="AK92" s="134">
        <v>0</v>
      </c>
      <c r="AL92" s="135">
        <v>935.20299999999997</v>
      </c>
      <c r="AM92" s="135">
        <v>987.14300000000003</v>
      </c>
      <c r="AN92" s="135">
        <v>1055.7139999999999</v>
      </c>
      <c r="AO92" s="131">
        <v>473.375</v>
      </c>
      <c r="AP92" s="131">
        <v>553.14300000000003</v>
      </c>
      <c r="AQ92" s="129">
        <v>8.5348639070335341</v>
      </c>
      <c r="AR92" s="150">
        <v>15.321006676938879</v>
      </c>
      <c r="AS92" s="130">
        <v>5.1551031003779633</v>
      </c>
      <c r="AT92" s="138">
        <v>0.19021701047443568</v>
      </c>
      <c r="AU92" s="137">
        <v>1.9470000000000001</v>
      </c>
      <c r="AV92" s="138">
        <v>3.405967E-2</v>
      </c>
      <c r="AW92" s="139">
        <v>6.5357139999999994E-2</v>
      </c>
      <c r="AX92" s="140">
        <v>-0.19581869999999998</v>
      </c>
      <c r="AY92" s="141">
        <v>0.13283899999999998</v>
      </c>
      <c r="AZ92" s="142"/>
    </row>
    <row r="93" spans="27:52" ht="12.95" customHeight="1" x14ac:dyDescent="0.25">
      <c r="AA93" s="129">
        <v>22</v>
      </c>
      <c r="AB93" s="129" t="s">
        <v>187</v>
      </c>
      <c r="AC93" s="129" t="s">
        <v>188</v>
      </c>
      <c r="AD93" s="130">
        <v>98484.82</v>
      </c>
      <c r="AE93" s="130">
        <v>43.7</v>
      </c>
      <c r="AF93" s="130">
        <v>14595.78709252</v>
      </c>
      <c r="AG93" s="131">
        <v>51.840000152587891</v>
      </c>
      <c r="AH93" s="132">
        <v>0.18627002637500878</v>
      </c>
      <c r="AI93" s="133">
        <v>6</v>
      </c>
      <c r="AJ93" s="133">
        <v>1</v>
      </c>
      <c r="AK93" s="134">
        <v>0</v>
      </c>
      <c r="AL93" s="135">
        <v>21.831999999999994</v>
      </c>
      <c r="AM93" s="135">
        <v>1093.8500000000001</v>
      </c>
      <c r="AN93" s="135">
        <v>1458.45</v>
      </c>
      <c r="AO93" s="131">
        <v>2090</v>
      </c>
      <c r="AP93" s="131">
        <v>2114</v>
      </c>
      <c r="AQ93" s="133">
        <v>10.028992486900476</v>
      </c>
      <c r="AR93" s="133">
        <v>7.2052761747732896</v>
      </c>
      <c r="AS93" s="130">
        <v>1.3864478444161508</v>
      </c>
      <c r="AT93" s="138">
        <v>3.0989986788843668E-2</v>
      </c>
      <c r="AU93" s="137">
        <v>6.0650000000000004</v>
      </c>
      <c r="AV93" s="138">
        <v>4.5537760000000004E-2</v>
      </c>
      <c r="AW93" s="139">
        <v>1.5098759999999999E-2</v>
      </c>
      <c r="AX93" s="140">
        <v>0.1415884</v>
      </c>
      <c r="AY93" s="141">
        <v>0.63057200000000002</v>
      </c>
      <c r="AZ93" s="142"/>
    </row>
    <row r="94" spans="27:52" ht="12.95" customHeight="1" x14ac:dyDescent="0.25">
      <c r="AA94" s="129">
        <v>22</v>
      </c>
      <c r="AB94" s="129" t="s">
        <v>189</v>
      </c>
      <c r="AC94" s="129" t="s">
        <v>190</v>
      </c>
      <c r="AD94" s="130">
        <v>1698877</v>
      </c>
      <c r="AE94" s="130">
        <v>60.79</v>
      </c>
      <c r="AF94" s="130">
        <v>321243.22199777997</v>
      </c>
      <c r="AG94" s="131">
        <v>75.886009216308594</v>
      </c>
      <c r="AH94" s="132">
        <v>0.24833046909538736</v>
      </c>
      <c r="AI94" s="133">
        <v>17</v>
      </c>
      <c r="AJ94" s="133">
        <v>2</v>
      </c>
      <c r="AK94" s="134">
        <v>1</v>
      </c>
      <c r="AL94" s="135">
        <v>30215.637999999995</v>
      </c>
      <c r="AM94" s="135">
        <v>89043.769</v>
      </c>
      <c r="AN94" s="135">
        <v>93583.962</v>
      </c>
      <c r="AO94" s="131">
        <v>38828.917000000001</v>
      </c>
      <c r="AP94" s="131">
        <v>47939.5</v>
      </c>
      <c r="AQ94" s="129">
        <v>3.733838058681251</v>
      </c>
      <c r="AR94" s="133">
        <v>6.1703207470564347</v>
      </c>
      <c r="AS94" s="130">
        <v>1.6679975010909005</v>
      </c>
      <c r="AT94" s="138">
        <v>3.6603760300686246E-2</v>
      </c>
      <c r="AU94" s="137">
        <v>9.8520000000000003</v>
      </c>
      <c r="AV94" s="138">
        <v>3.7752919999999995E-2</v>
      </c>
      <c r="AW94" s="139">
        <v>1.31777E-3</v>
      </c>
      <c r="AX94" s="140">
        <v>0.14052539999999999</v>
      </c>
      <c r="AY94" s="141">
        <v>0.43500680000000003</v>
      </c>
      <c r="AZ94" s="142"/>
    </row>
    <row r="95" spans="27:52" ht="12.95" customHeight="1" x14ac:dyDescent="0.25">
      <c r="AA95" s="129">
        <v>23</v>
      </c>
      <c r="AB95" s="129" t="s">
        <v>192</v>
      </c>
      <c r="AC95" s="129" t="s">
        <v>193</v>
      </c>
      <c r="AD95" s="130">
        <v>146122.79999999999</v>
      </c>
      <c r="AE95" s="130">
        <v>26.08</v>
      </c>
      <c r="AF95" s="130">
        <v>29263.843571029996</v>
      </c>
      <c r="AG95" s="131">
        <v>23.624546051025391</v>
      </c>
      <c r="AH95" s="132">
        <v>-9.4150841601787105E-2</v>
      </c>
      <c r="AI95" s="133">
        <v>9</v>
      </c>
      <c r="AJ95" s="133">
        <v>6</v>
      </c>
      <c r="AK95" s="134">
        <v>1</v>
      </c>
      <c r="AL95" s="135">
        <v>14851.585999999999</v>
      </c>
      <c r="AM95" s="135">
        <v>4386.1540000000005</v>
      </c>
      <c r="AN95" s="135">
        <v>5013.8460000000005</v>
      </c>
      <c r="AO95" s="131">
        <v>-2296</v>
      </c>
      <c r="AP95" s="131">
        <v>1508.2750000000001</v>
      </c>
      <c r="AQ95" s="129">
        <v>10.240082278360761</v>
      </c>
      <c r="AR95" s="133">
        <v>13.611691022964507</v>
      </c>
      <c r="AS95" s="133">
        <v>0</v>
      </c>
      <c r="AT95" s="138">
        <v>-0.64092061456033467</v>
      </c>
      <c r="AU95" s="137">
        <v>1.9160000000000001</v>
      </c>
      <c r="AV95" s="138">
        <v>2.611196E-2</v>
      </c>
      <c r="AW95" s="139">
        <v>0.26234269999999998</v>
      </c>
      <c r="AX95" s="140">
        <v>0.41810910000000001</v>
      </c>
      <c r="AY95" s="141">
        <v>0.84123340000000002</v>
      </c>
      <c r="AZ95" s="142"/>
    </row>
    <row r="96" spans="27:52" ht="12.95" customHeight="1" x14ac:dyDescent="0.25">
      <c r="AA96" s="129">
        <v>23</v>
      </c>
      <c r="AB96" s="129" t="s">
        <v>194</v>
      </c>
      <c r="AC96" s="129" t="s">
        <v>195</v>
      </c>
      <c r="AD96" s="130">
        <v>321200</v>
      </c>
      <c r="AE96" s="130">
        <v>51.42</v>
      </c>
      <c r="AF96" s="130">
        <v>69996.173489280001</v>
      </c>
      <c r="AG96" s="131">
        <v>49.181819915771484</v>
      </c>
      <c r="AH96" s="132">
        <v>-4.3527422874922506E-2</v>
      </c>
      <c r="AI96" s="133">
        <v>8</v>
      </c>
      <c r="AJ96" s="133">
        <v>5</v>
      </c>
      <c r="AK96" s="134">
        <v>2</v>
      </c>
      <c r="AL96" s="135">
        <v>58268.638000000006</v>
      </c>
      <c r="AM96" s="135">
        <v>13587.1</v>
      </c>
      <c r="AN96" s="135">
        <v>17000.900000000001</v>
      </c>
      <c r="AO96" s="131">
        <v>-12302.800000000001</v>
      </c>
      <c r="AP96" s="131">
        <v>5677.6</v>
      </c>
      <c r="AQ96" s="129">
        <v>8.4356980212388759</v>
      </c>
      <c r="AR96" s="145">
        <v>9.8998844820947252</v>
      </c>
      <c r="AS96" s="130">
        <v>27.846155984255486</v>
      </c>
      <c r="AT96" s="138">
        <v>-1.5585378000808954</v>
      </c>
      <c r="AU96" s="137">
        <v>5.194</v>
      </c>
      <c r="AV96" s="138">
        <v>1.730844E-3</v>
      </c>
      <c r="AW96" s="139">
        <v>0.2242857</v>
      </c>
      <c r="AX96" s="140">
        <v>0.29586689999999999</v>
      </c>
      <c r="AY96" s="141">
        <v>0.79038989999999998</v>
      </c>
      <c r="AZ96" s="142"/>
    </row>
    <row r="97" spans="27:52" ht="12.95" customHeight="1" x14ac:dyDescent="0.25">
      <c r="AA97" s="129">
        <v>24</v>
      </c>
      <c r="AB97" s="129" t="s">
        <v>197</v>
      </c>
      <c r="AC97" s="129" t="s">
        <v>198</v>
      </c>
      <c r="AD97" s="130">
        <v>1461545</v>
      </c>
      <c r="AE97" s="130">
        <v>22.15</v>
      </c>
      <c r="AF97" s="130">
        <v>292656.83407049999</v>
      </c>
      <c r="AG97" s="131">
        <v>28.207693099975586</v>
      </c>
      <c r="AH97" s="132">
        <v>0.2734850158002522</v>
      </c>
      <c r="AI97" s="133">
        <v>11</v>
      </c>
      <c r="AJ97" s="133">
        <v>2</v>
      </c>
      <c r="AK97" s="134">
        <v>0</v>
      </c>
      <c r="AL97" s="135">
        <v>317635</v>
      </c>
      <c r="AM97" s="135">
        <v>109429.643</v>
      </c>
      <c r="AN97" s="135">
        <v>139958.20000000001</v>
      </c>
      <c r="AO97" s="131">
        <v>-37192.550000000003</v>
      </c>
      <c r="AP97" s="131">
        <v>23939.714</v>
      </c>
      <c r="AQ97" s="129">
        <v>4.8972467070203809</v>
      </c>
      <c r="AR97" s="133">
        <v>14.226075786769428</v>
      </c>
      <c r="AS97" s="130">
        <v>1.1901545231011843</v>
      </c>
      <c r="AT97" s="138">
        <v>-0.1244397265664321</v>
      </c>
      <c r="AU97" s="137">
        <v>1.5569999999999999</v>
      </c>
      <c r="AV97" s="138">
        <v>3.2189620000000002E-2</v>
      </c>
      <c r="AW97" s="139">
        <v>-2.2523040000000001E-3</v>
      </c>
      <c r="AX97" s="140">
        <v>-0.2660554</v>
      </c>
      <c r="AY97" s="141">
        <v>-8.0643220000000002E-2</v>
      </c>
      <c r="AZ97" s="142"/>
    </row>
    <row r="98" spans="27:52" ht="12.95" customHeight="1" x14ac:dyDescent="0.25">
      <c r="AA98" s="129">
        <v>24</v>
      </c>
      <c r="AB98" s="129" t="s">
        <v>199</v>
      </c>
      <c r="AC98" s="129" t="s">
        <v>200</v>
      </c>
      <c r="AD98" s="130">
        <v>23808.21</v>
      </c>
      <c r="AE98" s="130">
        <v>11.72</v>
      </c>
      <c r="AF98" s="130">
        <v>3115.2569266</v>
      </c>
      <c r="AG98" s="131">
        <v>14</v>
      </c>
      <c r="AH98" s="132">
        <v>0.19453924914675769</v>
      </c>
      <c r="AI98" s="133">
        <v>6</v>
      </c>
      <c r="AJ98" s="133">
        <v>2</v>
      </c>
      <c r="AK98" s="134">
        <v>1</v>
      </c>
      <c r="AL98" s="135">
        <v>-1113.9899999999998</v>
      </c>
      <c r="AM98" s="135">
        <v>833.57100000000003</v>
      </c>
      <c r="AN98" s="135">
        <v>651.28600000000006</v>
      </c>
      <c r="AO98" s="131">
        <v>324.471</v>
      </c>
      <c r="AP98" s="131">
        <v>145.05000000000001</v>
      </c>
      <c r="AQ98" s="129">
        <v>2.6340515942304918</v>
      </c>
      <c r="AR98" s="150">
        <v>12.494669509594882</v>
      </c>
      <c r="AS98" s="130">
        <v>1.0571126985322132</v>
      </c>
      <c r="AT98" s="138">
        <v>0.12330011759065963</v>
      </c>
      <c r="AU98" s="137">
        <v>0.93800000000000006</v>
      </c>
      <c r="AV98" s="138">
        <v>7.3208190000000006E-2</v>
      </c>
      <c r="AW98" s="139">
        <v>6.9343089999999996E-2</v>
      </c>
      <c r="AX98" s="140">
        <v>-0.17429020000000001</v>
      </c>
      <c r="AY98" s="141">
        <v>0.2618297</v>
      </c>
      <c r="AZ98" s="142"/>
    </row>
    <row r="99" spans="27:52" ht="12.95" customHeight="1" x14ac:dyDescent="0.25">
      <c r="AA99" s="129">
        <v>24</v>
      </c>
      <c r="AB99" s="129" t="s">
        <v>201</v>
      </c>
      <c r="AC99" s="129" t="s">
        <v>202</v>
      </c>
      <c r="AD99" s="130">
        <v>78787.25</v>
      </c>
      <c r="AE99" s="130">
        <v>22.23</v>
      </c>
      <c r="AF99" s="130">
        <v>18171.721134520001</v>
      </c>
      <c r="AG99" s="131">
        <v>29.510000228881836</v>
      </c>
      <c r="AH99" s="132">
        <v>0.32748539041303792</v>
      </c>
      <c r="AI99" s="133">
        <v>2</v>
      </c>
      <c r="AJ99" s="133">
        <v>10</v>
      </c>
      <c r="AK99" s="134">
        <v>0</v>
      </c>
      <c r="AL99" s="135">
        <v>33449.072999999989</v>
      </c>
      <c r="AM99" s="135">
        <v>7595</v>
      </c>
      <c r="AN99" s="135">
        <v>8675.2000000000007</v>
      </c>
      <c r="AO99" s="131">
        <v>-3435.444</v>
      </c>
      <c r="AP99" s="131">
        <v>996.88900000000001</v>
      </c>
      <c r="AQ99" s="129">
        <v>7.1494878659304684</v>
      </c>
      <c r="AR99" s="133">
        <v>18.743676222596967</v>
      </c>
      <c r="AS99" s="133">
        <v>0</v>
      </c>
      <c r="AT99" s="151">
        <v>0</v>
      </c>
      <c r="AU99" s="137">
        <v>1.1859999999999999</v>
      </c>
      <c r="AV99" s="138">
        <v>1.7993700000000002E-4</v>
      </c>
      <c r="AW99" s="139">
        <v>-2.499999E-2</v>
      </c>
      <c r="AX99" s="140">
        <v>-0.25527640000000001</v>
      </c>
      <c r="AY99" s="141">
        <v>-0.1779017</v>
      </c>
      <c r="AZ99" s="142"/>
    </row>
    <row r="100" spans="27:52" ht="12.95" customHeight="1" x14ac:dyDescent="0.25">
      <c r="AA100" s="129">
        <v>25</v>
      </c>
      <c r="AB100" s="129" t="s">
        <v>214</v>
      </c>
      <c r="AC100" s="129" t="s">
        <v>215</v>
      </c>
      <c r="AD100" s="130">
        <v>60691.98</v>
      </c>
      <c r="AE100" s="130">
        <v>49.5</v>
      </c>
      <c r="AF100" s="130">
        <v>6274.1756384999999</v>
      </c>
      <c r="AG100" s="131">
        <v>63.553569793701172</v>
      </c>
      <c r="AH100" s="132">
        <v>0.28391050088285197</v>
      </c>
      <c r="AI100" s="133">
        <v>6</v>
      </c>
      <c r="AJ100" s="133">
        <v>10</v>
      </c>
      <c r="AK100" s="134">
        <v>1</v>
      </c>
      <c r="AL100" s="135">
        <v>2844.366</v>
      </c>
      <c r="AM100" s="135">
        <v>1856.0910000000001</v>
      </c>
      <c r="AN100" s="135">
        <v>2020.75</v>
      </c>
      <c r="AO100" s="131">
        <v>726.27300000000002</v>
      </c>
      <c r="AP100" s="131">
        <v>814.16700000000003</v>
      </c>
      <c r="AQ100" s="129">
        <v>4.2529464993195596</v>
      </c>
      <c r="AR100" s="133">
        <v>7.5827205882352935</v>
      </c>
      <c r="AS100" s="130">
        <v>0.8978561246702732</v>
      </c>
      <c r="AT100" s="138">
        <v>0.1124950378986436</v>
      </c>
      <c r="AU100" s="137">
        <v>6.5280000000000005</v>
      </c>
      <c r="AV100" s="138">
        <v>7.0303030000000002E-2</v>
      </c>
      <c r="AW100" s="139">
        <v>-9.2575610000000003E-2</v>
      </c>
      <c r="AX100" s="140">
        <v>-0.249085</v>
      </c>
      <c r="AY100" s="141">
        <v>-0.2497982</v>
      </c>
      <c r="AZ100" s="142"/>
    </row>
    <row r="101" spans="27:52" ht="12.95" customHeight="1" x14ac:dyDescent="0.25">
      <c r="AA101" s="129">
        <v>25</v>
      </c>
      <c r="AB101" s="129" t="s">
        <v>216</v>
      </c>
      <c r="AC101" s="129" t="s">
        <v>217</v>
      </c>
      <c r="AD101" s="130">
        <v>246433</v>
      </c>
      <c r="AE101" s="130">
        <v>50.55</v>
      </c>
      <c r="AF101" s="130">
        <v>34551.423877949994</v>
      </c>
      <c r="AG101" s="131">
        <v>64.4306640625</v>
      </c>
      <c r="AH101" s="132">
        <v>0.2745927608803167</v>
      </c>
      <c r="AI101" s="133">
        <v>9</v>
      </c>
      <c r="AJ101" s="133">
        <v>9</v>
      </c>
      <c r="AK101" s="134">
        <v>0</v>
      </c>
      <c r="AL101" s="135">
        <v>10991.499</v>
      </c>
      <c r="AM101" s="135">
        <v>6340.75</v>
      </c>
      <c r="AN101" s="135">
        <v>7498.0770000000002</v>
      </c>
      <c r="AO101" s="131">
        <v>1360.1669999999999</v>
      </c>
      <c r="AP101" s="131">
        <v>3394.7690000000002</v>
      </c>
      <c r="AQ101" s="129">
        <v>6.3446107419208939</v>
      </c>
      <c r="AR101" s="133">
        <v>10.232793522267205</v>
      </c>
      <c r="AS101" s="130">
        <v>1.6240368686058051</v>
      </c>
      <c r="AT101" s="138">
        <v>9.4872586127952921E-2</v>
      </c>
      <c r="AU101" s="137">
        <v>4.9400000000000004</v>
      </c>
      <c r="AV101" s="138">
        <v>1.5568740000000001E-2</v>
      </c>
      <c r="AW101" s="139">
        <v>-0.16926870000000002</v>
      </c>
      <c r="AX101" s="140">
        <v>-0.13741910000000002</v>
      </c>
      <c r="AY101" s="141">
        <v>2.8102779999999997E-2</v>
      </c>
      <c r="AZ101" s="142"/>
    </row>
    <row r="102" spans="27:52" ht="12.95" customHeight="1" x14ac:dyDescent="0.25">
      <c r="AA102" s="129">
        <v>25</v>
      </c>
      <c r="AB102" s="129" t="s">
        <v>218</v>
      </c>
      <c r="AC102" s="129" t="s">
        <v>219</v>
      </c>
      <c r="AD102" s="130">
        <v>77682.7</v>
      </c>
      <c r="AE102" s="130">
        <v>26.73</v>
      </c>
      <c r="AF102" s="130">
        <v>8125.2483680099995</v>
      </c>
      <c r="AG102" s="131">
        <v>37.33636474609375</v>
      </c>
      <c r="AH102" s="132">
        <v>0.39679628679737178</v>
      </c>
      <c r="AI102" s="133">
        <v>11</v>
      </c>
      <c r="AJ102" s="133">
        <v>2</v>
      </c>
      <c r="AK102" s="134">
        <v>0</v>
      </c>
      <c r="AL102" s="135">
        <v>2806.3720000000003</v>
      </c>
      <c r="AM102" s="135">
        <v>2080.4290000000001</v>
      </c>
      <c r="AN102" s="135">
        <v>2493.25</v>
      </c>
      <c r="AO102" s="131">
        <v>1100.5709999999999</v>
      </c>
      <c r="AP102" s="131">
        <v>1340.875</v>
      </c>
      <c r="AQ102" s="129">
        <v>4.3731813368133956</v>
      </c>
      <c r="AR102" s="145">
        <v>5.9625250948025883</v>
      </c>
      <c r="AS102" s="133">
        <v>0</v>
      </c>
      <c r="AT102" s="138">
        <v>0.19075576981851092</v>
      </c>
      <c r="AU102" s="137">
        <v>4.4829999999999997</v>
      </c>
      <c r="AV102" s="138">
        <v>6.1578749999999995E-2</v>
      </c>
      <c r="AW102" s="139">
        <v>-0.1278956</v>
      </c>
      <c r="AX102" s="140">
        <v>-0.1841063</v>
      </c>
      <c r="AY102" s="141">
        <v>4.2225550000000002E-3</v>
      </c>
      <c r="AZ102" s="142"/>
    </row>
    <row r="103" spans="27:52" ht="12.95" customHeight="1" x14ac:dyDescent="0.25">
      <c r="AA103" s="129">
        <v>26</v>
      </c>
      <c r="AB103" s="129" t="s">
        <v>221</v>
      </c>
      <c r="AC103" s="129" t="s">
        <v>222</v>
      </c>
      <c r="AD103" s="130">
        <v>125999.1</v>
      </c>
      <c r="AE103" s="130">
        <v>26.5</v>
      </c>
      <c r="AF103" s="130">
        <v>53000</v>
      </c>
      <c r="AG103" s="131">
        <v>33.892307281494141</v>
      </c>
      <c r="AH103" s="132">
        <v>0.27895499175449578</v>
      </c>
      <c r="AI103" s="133">
        <v>11</v>
      </c>
      <c r="AJ103" s="133">
        <v>4</v>
      </c>
      <c r="AK103" s="134">
        <v>0</v>
      </c>
      <c r="AL103" s="135">
        <v>-7381.2920000000004</v>
      </c>
      <c r="AM103" s="135">
        <v>4852</v>
      </c>
      <c r="AN103" s="135">
        <v>5343</v>
      </c>
      <c r="AO103" s="131">
        <v>3928.0909999999999</v>
      </c>
      <c r="AP103" s="131">
        <v>4263.0910000000003</v>
      </c>
      <c r="AQ103" s="129">
        <v>9.5258077858880785</v>
      </c>
      <c r="AR103" s="133">
        <v>12.447158290277125</v>
      </c>
      <c r="AS103" s="130">
        <v>9.8909708940581442</v>
      </c>
      <c r="AT103" s="138">
        <v>1.0275502306622941</v>
      </c>
      <c r="AU103" s="137">
        <v>2.129</v>
      </c>
      <c r="AV103" s="138">
        <v>6.5584909999999996E-2</v>
      </c>
      <c r="AW103" s="139">
        <v>-1.70364E-2</v>
      </c>
      <c r="AX103" s="140">
        <v>-0.20571539999999999</v>
      </c>
      <c r="AY103" s="141">
        <v>-7.8913250000000004E-2</v>
      </c>
      <c r="AZ103" s="142"/>
    </row>
    <row r="104" spans="27:52" ht="12.95" customHeight="1" x14ac:dyDescent="0.25">
      <c r="AA104" s="129">
        <v>26</v>
      </c>
      <c r="AB104" s="129" t="s">
        <v>223</v>
      </c>
      <c r="AC104" s="129" t="s">
        <v>224</v>
      </c>
      <c r="AD104" s="130">
        <v>483642.8</v>
      </c>
      <c r="AE104" s="130">
        <v>7.62</v>
      </c>
      <c r="AF104" s="130">
        <v>7294.9462698099996</v>
      </c>
      <c r="AG104" s="131">
        <v>13.759974479675293</v>
      </c>
      <c r="AH104" s="132">
        <v>0.80577092909124581</v>
      </c>
      <c r="AI104" s="133">
        <v>4</v>
      </c>
      <c r="AJ104" s="133">
        <v>4</v>
      </c>
      <c r="AK104" s="134">
        <v>2</v>
      </c>
      <c r="AL104" s="135">
        <v>-35.863999999999997</v>
      </c>
      <c r="AM104" s="133">
        <v>0</v>
      </c>
      <c r="AN104" s="133">
        <v>0</v>
      </c>
      <c r="AO104" s="131">
        <v>523.85699999999997</v>
      </c>
      <c r="AP104" s="131">
        <v>909.85699999999997</v>
      </c>
      <c r="AQ104" s="133">
        <v>0</v>
      </c>
      <c r="AR104" s="150">
        <v>8.8707799767171132</v>
      </c>
      <c r="AS104" s="130">
        <v>2.1384218926714706</v>
      </c>
      <c r="AT104" s="138">
        <v>0.39516996726391052</v>
      </c>
      <c r="AU104" s="137">
        <v>0.85899999999999999</v>
      </c>
      <c r="AV104" s="138">
        <v>3.1496059999999999E-2</v>
      </c>
      <c r="AW104" s="139">
        <v>-2.7140710000000002E-2</v>
      </c>
      <c r="AX104" s="140">
        <v>-0.78458560000000011</v>
      </c>
      <c r="AY104" s="141">
        <v>-0.74555850000000001</v>
      </c>
      <c r="AZ104" s="142"/>
    </row>
    <row r="105" spans="27:52" ht="12.95" customHeight="1" x14ac:dyDescent="0.25">
      <c r="AA105" s="129">
        <v>26</v>
      </c>
      <c r="AB105" s="129" t="s">
        <v>225</v>
      </c>
      <c r="AC105" s="129" t="s">
        <v>226</v>
      </c>
      <c r="AD105" s="130">
        <v>47552.31</v>
      </c>
      <c r="AE105" s="130">
        <v>55.35</v>
      </c>
      <c r="AF105" s="130">
        <v>17894.269210499999</v>
      </c>
      <c r="AG105" s="131">
        <v>58.5</v>
      </c>
      <c r="AH105" s="132">
        <v>5.6910569105691033E-2</v>
      </c>
      <c r="AI105" s="133">
        <v>3</v>
      </c>
      <c r="AJ105" s="133">
        <v>9</v>
      </c>
      <c r="AK105" s="134">
        <v>2</v>
      </c>
      <c r="AL105" s="135">
        <v>6207.3280000000004</v>
      </c>
      <c r="AM105" s="133">
        <v>0</v>
      </c>
      <c r="AN105" s="133">
        <v>0</v>
      </c>
      <c r="AO105" s="131">
        <v>1434.9</v>
      </c>
      <c r="AP105" s="131">
        <v>1331.778</v>
      </c>
      <c r="AQ105" s="133">
        <v>0</v>
      </c>
      <c r="AR105" s="133">
        <v>13.509885281913594</v>
      </c>
      <c r="AS105" s="130">
        <v>2.0977141935515626</v>
      </c>
      <c r="AT105" s="138">
        <v>0.19524830252349837</v>
      </c>
      <c r="AU105" s="137">
        <v>4.0970000000000004</v>
      </c>
      <c r="AV105" s="138">
        <v>4.1246609999999996E-2</v>
      </c>
      <c r="AW105" s="139">
        <v>2.4430869999999997E-2</v>
      </c>
      <c r="AX105" s="140">
        <v>-8.686584E-2</v>
      </c>
      <c r="AY105" s="141">
        <v>6.1162729999999998E-2</v>
      </c>
      <c r="AZ105" s="142"/>
    </row>
    <row r="106" spans="27:52" ht="12.95" customHeight="1" x14ac:dyDescent="0.25">
      <c r="AA106" s="129">
        <v>26</v>
      </c>
      <c r="AB106" s="129" t="s">
        <v>227</v>
      </c>
      <c r="AC106" s="129" t="s">
        <v>228</v>
      </c>
      <c r="AD106" s="130">
        <v>157030.5</v>
      </c>
      <c r="AE106" s="130">
        <v>44</v>
      </c>
      <c r="AF106" s="130">
        <v>17342.774592000002</v>
      </c>
      <c r="AG106" s="131">
        <v>55.875</v>
      </c>
      <c r="AH106" s="132">
        <v>0.26988636363636354</v>
      </c>
      <c r="AI106" s="133">
        <v>5</v>
      </c>
      <c r="AJ106" s="133">
        <v>5</v>
      </c>
      <c r="AK106" s="134">
        <v>1</v>
      </c>
      <c r="AL106" s="135">
        <v>1005.3729999999998</v>
      </c>
      <c r="AM106" s="133">
        <v>0</v>
      </c>
      <c r="AN106" s="133">
        <v>0</v>
      </c>
      <c r="AO106" s="131">
        <v>1064.6669999999999</v>
      </c>
      <c r="AP106" s="131">
        <v>1005.7140000000001</v>
      </c>
      <c r="AQ106" s="133">
        <v>0</v>
      </c>
      <c r="AR106" s="133">
        <v>19.486271036315323</v>
      </c>
      <c r="AS106" s="130">
        <v>2.2789216438385425</v>
      </c>
      <c r="AT106" s="138">
        <v>0.17897884483000856</v>
      </c>
      <c r="AU106" s="137">
        <v>2.258</v>
      </c>
      <c r="AV106" s="138">
        <v>8.4250000000000005E-2</v>
      </c>
      <c r="AW106" s="139">
        <v>-0.13214990000000001</v>
      </c>
      <c r="AX106" s="140">
        <v>-0.25227090000000002</v>
      </c>
      <c r="AY106" s="141">
        <v>-8.315707E-2</v>
      </c>
      <c r="AZ106" s="142"/>
    </row>
    <row r="107" spans="27:52" ht="12.95" customHeight="1" x14ac:dyDescent="0.25">
      <c r="AA107" s="129">
        <v>26</v>
      </c>
      <c r="AB107" s="129" t="s">
        <v>229</v>
      </c>
      <c r="AC107" s="129" t="s">
        <v>230</v>
      </c>
      <c r="AD107" s="130">
        <v>10859.54</v>
      </c>
      <c r="AE107" s="130">
        <v>10.56</v>
      </c>
      <c r="AF107" s="130">
        <v>1688.6208979200003</v>
      </c>
      <c r="AG107" s="131">
        <v>13.600000381469727</v>
      </c>
      <c r="AH107" s="132">
        <v>0.28787882400281495</v>
      </c>
      <c r="AI107" s="133">
        <v>1</v>
      </c>
      <c r="AJ107" s="133">
        <v>2</v>
      </c>
      <c r="AK107" s="134">
        <v>0</v>
      </c>
      <c r="AL107" s="135">
        <v>-45.594999999999999</v>
      </c>
      <c r="AM107" s="135">
        <v>336</v>
      </c>
      <c r="AN107" s="135">
        <v>255</v>
      </c>
      <c r="AO107" s="131">
        <v>224</v>
      </c>
      <c r="AP107" s="131">
        <v>159</v>
      </c>
      <c r="AQ107" s="129">
        <v>6.2092505800784323</v>
      </c>
      <c r="AR107" s="145">
        <v>10.56</v>
      </c>
      <c r="AS107" s="130">
        <v>9.0273069974380338</v>
      </c>
      <c r="AT107" s="138">
        <v>1.2015447893331912</v>
      </c>
      <c r="AU107" s="137">
        <v>1</v>
      </c>
      <c r="AV107" s="138">
        <v>6.5340910000000002E-2</v>
      </c>
      <c r="AW107" s="139">
        <v>2.127662E-2</v>
      </c>
      <c r="AX107" s="140">
        <v>-0.19149629999999998</v>
      </c>
      <c r="AY107" s="141">
        <v>2.8475E-2</v>
      </c>
      <c r="AZ107" s="142"/>
    </row>
    <row r="108" spans="27:52" ht="12.95" customHeight="1" x14ac:dyDescent="0.25">
      <c r="AA108" s="129">
        <v>27</v>
      </c>
      <c r="AB108" s="129" t="s">
        <v>232</v>
      </c>
      <c r="AC108" s="129" t="s">
        <v>233</v>
      </c>
      <c r="AD108" s="130">
        <v>674697.2</v>
      </c>
      <c r="AE108" s="130">
        <v>60.28</v>
      </c>
      <c r="AF108" s="130">
        <v>124124.8681772</v>
      </c>
      <c r="AG108" s="131">
        <v>66</v>
      </c>
      <c r="AH108" s="132">
        <v>9.4890510948905105E-2</v>
      </c>
      <c r="AI108" s="133">
        <v>12</v>
      </c>
      <c r="AJ108" s="133">
        <v>5</v>
      </c>
      <c r="AK108" s="134">
        <v>1</v>
      </c>
      <c r="AL108" s="135">
        <v>-7144.4559999999983</v>
      </c>
      <c r="AM108" s="135">
        <v>5993.308</v>
      </c>
      <c r="AN108" s="135">
        <v>6345.5380000000005</v>
      </c>
      <c r="AO108" s="131">
        <v>4307.3850000000002</v>
      </c>
      <c r="AP108" s="131">
        <v>4514</v>
      </c>
      <c r="AQ108" s="129">
        <v>18.111795434398154</v>
      </c>
      <c r="AR108" s="133">
        <v>27.153153153153152</v>
      </c>
      <c r="AS108" s="130">
        <v>4.8223455254282559</v>
      </c>
      <c r="AT108" s="138">
        <v>0.13251722862058826</v>
      </c>
      <c r="AU108" s="137">
        <v>2.2200000000000002</v>
      </c>
      <c r="AV108" s="138">
        <v>3.5086260000000001E-2</v>
      </c>
      <c r="AW108" s="139">
        <v>-4.9810840000000002E-2</v>
      </c>
      <c r="AX108" s="140">
        <v>0.44065550000000003</v>
      </c>
      <c r="AY108" s="141">
        <v>0.42910209999999999</v>
      </c>
      <c r="AZ108" s="142"/>
    </row>
    <row r="109" spans="27:52" ht="12.95" customHeight="1" x14ac:dyDescent="0.25">
      <c r="AA109" s="129">
        <v>27</v>
      </c>
      <c r="AB109" s="129" t="s">
        <v>234</v>
      </c>
      <c r="AC109" s="129" t="s">
        <v>235</v>
      </c>
      <c r="AD109" s="130">
        <v>304914.40000000002</v>
      </c>
      <c r="AE109" s="130">
        <v>4.6500000000000004</v>
      </c>
      <c r="AF109" s="130">
        <v>12633.19003365</v>
      </c>
      <c r="AG109" s="131">
        <v>5.4800000190734863</v>
      </c>
      <c r="AH109" s="132">
        <v>0.17849462775773883</v>
      </c>
      <c r="AI109" s="133">
        <v>4</v>
      </c>
      <c r="AJ109" s="133">
        <v>12</v>
      </c>
      <c r="AK109" s="134">
        <v>4</v>
      </c>
      <c r="AL109" s="135">
        <v>6033.2430000000004</v>
      </c>
      <c r="AM109" s="135">
        <v>2400</v>
      </c>
      <c r="AN109" s="135">
        <v>2743.643</v>
      </c>
      <c r="AO109" s="131">
        <v>658.46699999999998</v>
      </c>
      <c r="AP109" s="131">
        <v>1006.933</v>
      </c>
      <c r="AQ109" s="129">
        <v>7.3445838374927055</v>
      </c>
      <c r="AR109" s="150">
        <v>12.567567567567568</v>
      </c>
      <c r="AS109" s="130">
        <v>1.3774318360296784</v>
      </c>
      <c r="AT109" s="138">
        <v>7.5726555114233887E-2</v>
      </c>
      <c r="AU109" s="137">
        <v>0.37</v>
      </c>
      <c r="AV109" s="138">
        <v>1.6129029999999999E-2</v>
      </c>
      <c r="AW109" s="139">
        <v>-0.13407819999999998</v>
      </c>
      <c r="AX109" s="140">
        <v>-0.44237789999999999</v>
      </c>
      <c r="AY109" s="141">
        <v>-0.35326659999999999</v>
      </c>
      <c r="AZ109" s="142"/>
    </row>
    <row r="110" spans="27:52" ht="12.95" customHeight="1" x14ac:dyDescent="0.25">
      <c r="AA110" s="129">
        <v>27</v>
      </c>
      <c r="AB110" s="129" t="s">
        <v>236</v>
      </c>
      <c r="AC110" s="129" t="s">
        <v>237</v>
      </c>
      <c r="AD110" s="130">
        <v>4442.9750000000004</v>
      </c>
      <c r="AE110" s="130">
        <v>16.96</v>
      </c>
      <c r="AF110" s="130">
        <v>708.928</v>
      </c>
      <c r="AG110" s="131">
        <v>13.800000190734863</v>
      </c>
      <c r="AH110" s="132">
        <v>-0.18632074347082184</v>
      </c>
      <c r="AI110" s="133">
        <v>1</v>
      </c>
      <c r="AJ110" s="133">
        <v>0</v>
      </c>
      <c r="AK110" s="134">
        <v>1</v>
      </c>
      <c r="AL110" s="135">
        <v>89.036000000000001</v>
      </c>
      <c r="AM110" s="135">
        <v>122.5</v>
      </c>
      <c r="AN110" s="133">
        <v>138.5</v>
      </c>
      <c r="AO110" s="131">
        <v>38.300000000000004</v>
      </c>
      <c r="AP110" s="133">
        <v>50.15</v>
      </c>
      <c r="AQ110" s="133">
        <v>5.7037184115523472</v>
      </c>
      <c r="AR110" s="133">
        <v>0</v>
      </c>
      <c r="AS110" s="130">
        <v>2.6364062081376134</v>
      </c>
      <c r="AT110" s="138">
        <v>0.12405432827463538</v>
      </c>
      <c r="AU110" s="152">
        <v>0</v>
      </c>
      <c r="AV110" s="151">
        <v>0</v>
      </c>
      <c r="AW110" s="139">
        <v>0.23255809999999999</v>
      </c>
      <c r="AX110" s="140">
        <v>0.39830280000000001</v>
      </c>
      <c r="AY110" s="141">
        <v>1.7841640000000001</v>
      </c>
      <c r="AZ110" s="142"/>
    </row>
    <row r="111" spans="27:52" ht="12.95" customHeight="1" x14ac:dyDescent="0.25">
      <c r="AA111" s="129">
        <v>27</v>
      </c>
      <c r="AB111" s="129" t="s">
        <v>238</v>
      </c>
      <c r="AC111" s="129" t="s">
        <v>239</v>
      </c>
      <c r="AD111" s="130">
        <v>11622.53</v>
      </c>
      <c r="AE111" s="130">
        <v>10.49</v>
      </c>
      <c r="AF111" s="130">
        <v>747.15024999999991</v>
      </c>
      <c r="AG111" s="131">
        <v>15.659999847412109</v>
      </c>
      <c r="AH111" s="132">
        <v>0.49285031910506283</v>
      </c>
      <c r="AI111" s="133">
        <v>2</v>
      </c>
      <c r="AJ111" s="133">
        <v>3</v>
      </c>
      <c r="AK111" s="134">
        <v>0</v>
      </c>
      <c r="AL111" s="135">
        <v>626.72800000000007</v>
      </c>
      <c r="AM111" s="135">
        <v>177.667</v>
      </c>
      <c r="AN111" s="135">
        <v>293.66700000000003</v>
      </c>
      <c r="AO111" s="131">
        <v>1.5669999999999999</v>
      </c>
      <c r="AP111" s="131">
        <v>96.733000000000004</v>
      </c>
      <c r="AQ111" s="129">
        <v>5.384943660676889</v>
      </c>
      <c r="AR111" s="133">
        <v>7.7132352941176467</v>
      </c>
      <c r="AS111" s="130">
        <v>0.63679641121162356</v>
      </c>
      <c r="AT111" s="138">
        <v>-9.9770017401714289E-2</v>
      </c>
      <c r="AU111" s="137">
        <v>1.36</v>
      </c>
      <c r="AV111" s="138">
        <v>1.0009529999999999E-2</v>
      </c>
      <c r="AW111" s="139">
        <v>-4.722983E-2</v>
      </c>
      <c r="AX111" s="140">
        <v>-0.38221440000000001</v>
      </c>
      <c r="AY111" s="141">
        <v>-2.6972960000000001E-2</v>
      </c>
      <c r="AZ111" s="142"/>
    </row>
    <row r="112" spans="27:52" ht="12.95" customHeight="1" x14ac:dyDescent="0.25">
      <c r="AA112" s="129">
        <v>28</v>
      </c>
      <c r="AB112" s="129" t="s">
        <v>430</v>
      </c>
      <c r="AC112" s="129" t="s">
        <v>431</v>
      </c>
      <c r="AD112" s="130">
        <v>53877.68</v>
      </c>
      <c r="AE112" s="130">
        <v>26.42</v>
      </c>
      <c r="AF112" s="130">
        <v>7021.716794760001</v>
      </c>
      <c r="AG112" s="131">
        <v>37.688888549804688</v>
      </c>
      <c r="AH112" s="132">
        <v>0.42652871119624103</v>
      </c>
      <c r="AI112" s="133">
        <v>7</v>
      </c>
      <c r="AJ112" s="133">
        <v>4</v>
      </c>
      <c r="AK112" s="134">
        <v>0</v>
      </c>
      <c r="AL112" s="135">
        <v>975.78300000000013</v>
      </c>
      <c r="AM112" s="135">
        <v>453.44400000000002</v>
      </c>
      <c r="AN112" s="135">
        <v>638.88900000000001</v>
      </c>
      <c r="AO112" s="131">
        <v>224.57500000000002</v>
      </c>
      <c r="AP112" s="131">
        <v>314.75</v>
      </c>
      <c r="AQ112" s="129">
        <v>15.940241254365001</v>
      </c>
      <c r="AR112" s="133">
        <v>19.657738095238095</v>
      </c>
      <c r="AS112" s="130">
        <v>1.0666188941092616</v>
      </c>
      <c r="AT112" s="138">
        <v>2.0602422327192862E-2</v>
      </c>
      <c r="AU112" s="137">
        <v>1.3440000000000001</v>
      </c>
      <c r="AV112" s="138">
        <v>1.5821350000000001E-2</v>
      </c>
      <c r="AW112" s="139">
        <v>-4.7584710000000002E-2</v>
      </c>
      <c r="AX112" s="140">
        <v>-0.47307540000000003</v>
      </c>
      <c r="AY112" s="141">
        <v>-0.26590720000000001</v>
      </c>
      <c r="AZ112" s="142"/>
    </row>
    <row r="113" spans="27:52" ht="12.95" customHeight="1" x14ac:dyDescent="0.25">
      <c r="AA113" s="129">
        <v>28</v>
      </c>
      <c r="AB113" s="129" t="s">
        <v>241</v>
      </c>
      <c r="AC113" s="129" t="s">
        <v>242</v>
      </c>
      <c r="AD113" s="130">
        <v>170766.5</v>
      </c>
      <c r="AE113" s="130">
        <v>9.42</v>
      </c>
      <c r="AF113" s="130">
        <v>8224.9913568600005</v>
      </c>
      <c r="AG113" s="131">
        <v>12.433333396911621</v>
      </c>
      <c r="AH113" s="132">
        <v>0.31988677249592579</v>
      </c>
      <c r="AI113" s="133">
        <v>3</v>
      </c>
      <c r="AJ113" s="133">
        <v>10</v>
      </c>
      <c r="AK113" s="134">
        <v>1</v>
      </c>
      <c r="AL113" s="135">
        <v>2689.5920000000001</v>
      </c>
      <c r="AM113" s="135">
        <v>641.63599999999997</v>
      </c>
      <c r="AN113" s="135">
        <v>883.54500000000007</v>
      </c>
      <c r="AO113" s="131">
        <v>357.2</v>
      </c>
      <c r="AP113" s="131">
        <v>572.6</v>
      </c>
      <c r="AQ113" s="129">
        <v>13.735434365946272</v>
      </c>
      <c r="AR113" s="145">
        <v>14.059701492537313</v>
      </c>
      <c r="AS113" s="130">
        <v>0.75420188469249672</v>
      </c>
      <c r="AT113" s="138">
        <v>1.5269519607084239E-2</v>
      </c>
      <c r="AU113" s="137">
        <v>0.67</v>
      </c>
      <c r="AV113" s="138">
        <v>1.061571E-2</v>
      </c>
      <c r="AW113" s="139">
        <v>-4.8484800000000002E-2</v>
      </c>
      <c r="AX113" s="140">
        <v>-0.47840530000000003</v>
      </c>
      <c r="AY113" s="141">
        <v>-0.31689630000000002</v>
      </c>
      <c r="AZ113" s="142"/>
    </row>
    <row r="114" spans="27:52" ht="12.95" customHeight="1" x14ac:dyDescent="0.25">
      <c r="AA114" s="129">
        <v>28</v>
      </c>
      <c r="AB114" s="129" t="s">
        <v>243</v>
      </c>
      <c r="AC114" s="129" t="s">
        <v>244</v>
      </c>
      <c r="AD114" s="130">
        <v>81872.240000000005</v>
      </c>
      <c r="AE114" s="130">
        <v>33.49</v>
      </c>
      <c r="AF114" s="130">
        <v>5914.7217472200009</v>
      </c>
      <c r="AG114" s="131">
        <v>42.333332061767578</v>
      </c>
      <c r="AH114" s="132">
        <v>0.26405888509308983</v>
      </c>
      <c r="AI114" s="133">
        <v>9</v>
      </c>
      <c r="AJ114" s="133">
        <v>5</v>
      </c>
      <c r="AK114" s="134">
        <v>1</v>
      </c>
      <c r="AL114" s="135">
        <v>2278.9119999999998</v>
      </c>
      <c r="AM114" s="135">
        <v>340</v>
      </c>
      <c r="AN114" s="135">
        <v>544.846</v>
      </c>
      <c r="AO114" s="131">
        <v>68.272999999999996</v>
      </c>
      <c r="AP114" s="131">
        <v>236.964</v>
      </c>
      <c r="AQ114" s="129">
        <v>15.939626513216581</v>
      </c>
      <c r="AR114" s="133">
        <v>22.386363636363637</v>
      </c>
      <c r="AS114" s="130">
        <v>1.9390692623924006</v>
      </c>
      <c r="AT114" s="138">
        <v>8.6531080678433903E-2</v>
      </c>
      <c r="AU114" s="137">
        <v>1.496</v>
      </c>
      <c r="AV114" s="138">
        <v>1.782622E-2</v>
      </c>
      <c r="AW114" s="139">
        <v>-1.788303E-3</v>
      </c>
      <c r="AX114" s="140">
        <v>-0.36037350000000001</v>
      </c>
      <c r="AY114" s="141">
        <v>-0.25322790000000001</v>
      </c>
      <c r="AZ114" s="142"/>
    </row>
    <row r="115" spans="27:52" ht="12.95" customHeight="1" x14ac:dyDescent="0.25">
      <c r="AA115" s="129">
        <v>28</v>
      </c>
      <c r="AB115" s="129" t="s">
        <v>245</v>
      </c>
      <c r="AC115" s="129" t="s">
        <v>246</v>
      </c>
      <c r="AD115" s="130">
        <v>142099.29999999999</v>
      </c>
      <c r="AE115" s="130">
        <v>21.5</v>
      </c>
      <c r="AF115" s="130">
        <v>12916.358812499999</v>
      </c>
      <c r="AG115" s="131">
        <v>26.678571701049805</v>
      </c>
      <c r="AH115" s="132">
        <v>0.24086380004882813</v>
      </c>
      <c r="AI115" s="133">
        <v>12</v>
      </c>
      <c r="AJ115" s="133">
        <v>2</v>
      </c>
      <c r="AK115" s="134">
        <v>2</v>
      </c>
      <c r="AL115" s="135">
        <v>3071.712</v>
      </c>
      <c r="AM115" s="135">
        <v>774.077</v>
      </c>
      <c r="AN115" s="135">
        <v>947.61500000000001</v>
      </c>
      <c r="AO115" s="131">
        <v>356.58300000000003</v>
      </c>
      <c r="AP115" s="131">
        <v>446.19299999999998</v>
      </c>
      <c r="AQ115" s="129">
        <v>16.533252230599977</v>
      </c>
      <c r="AR115" s="133">
        <v>24.88425925925926</v>
      </c>
      <c r="AS115" s="130">
        <v>2.1848306977925085</v>
      </c>
      <c r="AT115" s="138">
        <v>9.0226603421924553E-2</v>
      </c>
      <c r="AU115" s="137">
        <v>0.86399999999999999</v>
      </c>
      <c r="AV115" s="138">
        <v>1.2511630000000001E-2</v>
      </c>
      <c r="AW115" s="139">
        <v>1.702936E-2</v>
      </c>
      <c r="AX115" s="140">
        <v>-0.34753189999999995</v>
      </c>
      <c r="AY115" s="141">
        <v>-0.17016369999999997</v>
      </c>
      <c r="AZ115" s="142"/>
    </row>
    <row r="116" spans="27:52" ht="12.95" customHeight="1" x14ac:dyDescent="0.25">
      <c r="AA116" s="129">
        <v>29</v>
      </c>
      <c r="AB116" s="129" t="s">
        <v>248</v>
      </c>
      <c r="AC116" s="129" t="s">
        <v>249</v>
      </c>
      <c r="AD116" s="130">
        <v>278961.09999999998</v>
      </c>
      <c r="AE116" s="130">
        <v>19.25</v>
      </c>
      <c r="AF116" s="130">
        <v>31394.020614659996</v>
      </c>
      <c r="AG116" s="131">
        <v>17.996665954589844</v>
      </c>
      <c r="AH116" s="132">
        <v>-6.5108262099228931E-2</v>
      </c>
      <c r="AI116" s="133">
        <v>11</v>
      </c>
      <c r="AJ116" s="133">
        <v>5</v>
      </c>
      <c r="AK116" s="134">
        <v>1</v>
      </c>
      <c r="AL116" s="135">
        <v>10559.534999999998</v>
      </c>
      <c r="AM116" s="135">
        <v>4410.857</v>
      </c>
      <c r="AN116" s="135">
        <v>5751.357</v>
      </c>
      <c r="AO116" s="131">
        <v>684.42100000000005</v>
      </c>
      <c r="AP116" s="131">
        <v>1689.357</v>
      </c>
      <c r="AQ116" s="129">
        <v>8.1520916915190629</v>
      </c>
      <c r="AR116" s="133">
        <v>20.010395010395012</v>
      </c>
      <c r="AS116" s="130">
        <v>1.0896875873455349</v>
      </c>
      <c r="AT116" s="138">
        <v>3.2511488283005235E-2</v>
      </c>
      <c r="AU116" s="137">
        <v>0.96199999999999997</v>
      </c>
      <c r="AV116" s="138">
        <v>4.3636360000000006E-3</v>
      </c>
      <c r="AW116" s="139">
        <v>0.1031518</v>
      </c>
      <c r="AX116" s="140">
        <v>-3.5831929999999998E-2</v>
      </c>
      <c r="AY116" s="141">
        <v>0.62332589999999999</v>
      </c>
      <c r="AZ116" s="142"/>
    </row>
    <row r="117" spans="27:52" ht="12.95" customHeight="1" x14ac:dyDescent="0.25">
      <c r="AA117" s="129">
        <v>29</v>
      </c>
      <c r="AB117" s="129" t="s">
        <v>251</v>
      </c>
      <c r="AC117" s="129" t="s">
        <v>252</v>
      </c>
      <c r="AD117" s="130">
        <v>163204.29999999999</v>
      </c>
      <c r="AE117" s="130">
        <v>14.95</v>
      </c>
      <c r="AF117" s="130">
        <v>20743.484502650001</v>
      </c>
      <c r="AG117" s="131">
        <v>13.031999588012695</v>
      </c>
      <c r="AH117" s="132">
        <v>-0.12829434193895006</v>
      </c>
      <c r="AI117" s="133">
        <v>5</v>
      </c>
      <c r="AJ117" s="133">
        <v>10</v>
      </c>
      <c r="AK117" s="134">
        <v>2</v>
      </c>
      <c r="AL117" s="135">
        <v>24623.578999999998</v>
      </c>
      <c r="AM117" s="135">
        <v>7387.8460000000005</v>
      </c>
      <c r="AN117" s="135">
        <v>7321.7690000000002</v>
      </c>
      <c r="AO117" s="131">
        <v>893.21400000000006</v>
      </c>
      <c r="AP117" s="131">
        <v>2320.5</v>
      </c>
      <c r="AQ117" s="129">
        <v>7.2398912752710443</v>
      </c>
      <c r="AR117" s="133">
        <v>8.3566238121855783</v>
      </c>
      <c r="AS117" s="133">
        <v>4.9678892651630218</v>
      </c>
      <c r="AT117" s="151">
        <v>-0.12694819249441172</v>
      </c>
      <c r="AU117" s="137">
        <v>1.7890000000000001</v>
      </c>
      <c r="AV117" s="138">
        <v>8.0267560000000012E-3</v>
      </c>
      <c r="AW117" s="154">
        <v>0.2204082</v>
      </c>
      <c r="AX117" s="140">
        <v>6.0639430000000001E-2</v>
      </c>
      <c r="AY117" s="141">
        <v>0.1396908</v>
      </c>
      <c r="AZ117" s="142"/>
    </row>
    <row r="118" spans="27:52" ht="12.95" customHeight="1" x14ac:dyDescent="0.25">
      <c r="AA118" s="129">
        <v>29</v>
      </c>
      <c r="AB118" s="129" t="s">
        <v>253</v>
      </c>
      <c r="AC118" s="129" t="s">
        <v>254</v>
      </c>
      <c r="AD118" s="130">
        <v>186410.7</v>
      </c>
      <c r="AE118" s="130">
        <v>9.76</v>
      </c>
      <c r="AF118" s="130">
        <v>12547.388296679999</v>
      </c>
      <c r="AG118" s="131">
        <v>8.0423078536987305</v>
      </c>
      <c r="AH118" s="132">
        <v>-0.17599304777676938</v>
      </c>
      <c r="AI118" s="133">
        <v>3</v>
      </c>
      <c r="AJ118" s="133">
        <v>13</v>
      </c>
      <c r="AK118" s="134">
        <v>1</v>
      </c>
      <c r="AL118" s="135">
        <v>3294.3670000000002</v>
      </c>
      <c r="AM118" s="135">
        <v>1477.154</v>
      </c>
      <c r="AN118" s="135">
        <v>2005.846</v>
      </c>
      <c r="AO118" s="131">
        <v>-701.94600000000003</v>
      </c>
      <c r="AP118" s="131">
        <v>532.83100000000002</v>
      </c>
      <c r="AQ118" s="129">
        <v>8.9673685301264392</v>
      </c>
      <c r="AR118" s="145">
        <v>27.186629526462397</v>
      </c>
      <c r="AS118" s="130">
        <v>0.88421598447175831</v>
      </c>
      <c r="AT118" s="138">
        <v>-6.4903641959535616E-2</v>
      </c>
      <c r="AU118" s="137">
        <v>0.35899999999999999</v>
      </c>
      <c r="AV118" s="138">
        <v>6.5573769999999997E-3</v>
      </c>
      <c r="AW118" s="154">
        <v>0.200492</v>
      </c>
      <c r="AX118" s="140">
        <v>3.510083E-2</v>
      </c>
      <c r="AY118" s="141">
        <v>0.40425230000000001</v>
      </c>
      <c r="AZ118" s="142"/>
    </row>
    <row r="119" spans="27:52" ht="12.95" customHeight="1" x14ac:dyDescent="0.25">
      <c r="AA119" s="129">
        <v>30</v>
      </c>
      <c r="AB119" s="129" t="s">
        <v>256</v>
      </c>
      <c r="AC119" s="129" t="s">
        <v>257</v>
      </c>
      <c r="AD119" s="130">
        <v>93903.39</v>
      </c>
      <c r="AE119" s="130">
        <v>35.56</v>
      </c>
      <c r="AF119" s="130">
        <v>6735.3826176000011</v>
      </c>
      <c r="AG119" s="131">
        <v>27.666666030883789</v>
      </c>
      <c r="AH119" s="132">
        <v>-0.2219722713474751</v>
      </c>
      <c r="AI119" s="133">
        <v>0</v>
      </c>
      <c r="AJ119" s="133">
        <v>7</v>
      </c>
      <c r="AK119" s="134">
        <v>1</v>
      </c>
      <c r="AL119" s="135">
        <v>-641.923</v>
      </c>
      <c r="AM119" s="135">
        <v>196.09100000000001</v>
      </c>
      <c r="AN119" s="135">
        <v>248.90899999999999</v>
      </c>
      <c r="AO119" s="131">
        <v>34.74</v>
      </c>
      <c r="AP119" s="131">
        <v>84.784999999999997</v>
      </c>
      <c r="AQ119" s="129">
        <v>25.776523217722147</v>
      </c>
      <c r="AR119" s="133">
        <v>70.97804391217565</v>
      </c>
      <c r="AS119" s="130">
        <v>3.5670224733773184</v>
      </c>
      <c r="AT119" s="138">
        <v>2.730964278737107E-2</v>
      </c>
      <c r="AU119" s="137">
        <v>0.501</v>
      </c>
      <c r="AV119" s="138">
        <v>2.7559060000000002E-3</v>
      </c>
      <c r="AW119" s="139">
        <v>0.34544079999999999</v>
      </c>
      <c r="AX119" s="140">
        <v>9.420106000000001E-3</v>
      </c>
      <c r="AY119" s="141">
        <v>0.21404610000000002</v>
      </c>
      <c r="AZ119" s="142"/>
    </row>
    <row r="120" spans="27:52" ht="12.95" customHeight="1" x14ac:dyDescent="0.25">
      <c r="AA120" s="129">
        <v>30</v>
      </c>
      <c r="AB120" s="129" t="s">
        <v>258</v>
      </c>
      <c r="AC120" s="129" t="s">
        <v>259</v>
      </c>
      <c r="AD120" s="130">
        <v>22138.959999999999</v>
      </c>
      <c r="AE120" s="130">
        <v>24.82</v>
      </c>
      <c r="AF120" s="130">
        <v>1751.0215138399999</v>
      </c>
      <c r="AG120" s="131">
        <v>29.666666030883789</v>
      </c>
      <c r="AH120" s="132">
        <v>0.19527260398403667</v>
      </c>
      <c r="AI120" s="133">
        <v>1</v>
      </c>
      <c r="AJ120" s="133">
        <v>2</v>
      </c>
      <c r="AK120" s="134">
        <v>0</v>
      </c>
      <c r="AL120" s="135">
        <v>-285.476</v>
      </c>
      <c r="AM120" s="135">
        <v>28.5</v>
      </c>
      <c r="AN120" s="135">
        <v>45.95</v>
      </c>
      <c r="AO120" s="131">
        <v>17.900000000000002</v>
      </c>
      <c r="AP120" s="131">
        <v>33.700000000000003</v>
      </c>
      <c r="AQ120" s="129">
        <v>32.388846873558208</v>
      </c>
      <c r="AR120" s="150">
        <v>45.541284403669721</v>
      </c>
      <c r="AS120" s="130">
        <v>4.0583540396703555</v>
      </c>
      <c r="AT120" s="138">
        <v>-1.7720211115937731E-2</v>
      </c>
      <c r="AU120" s="137">
        <v>0.54500000000000004</v>
      </c>
      <c r="AV120" s="138">
        <v>1.4101530000000001E-3</v>
      </c>
      <c r="AW120" s="139">
        <v>3.0303010000000002E-2</v>
      </c>
      <c r="AX120" s="140">
        <v>1.306121E-2</v>
      </c>
      <c r="AY120" s="141">
        <v>0.59742550000000005</v>
      </c>
      <c r="AZ120" s="142"/>
    </row>
    <row r="121" spans="27:52" ht="12.95" customHeight="1" x14ac:dyDescent="0.25">
      <c r="AA121" s="129">
        <v>30</v>
      </c>
      <c r="AB121" s="129" t="s">
        <v>260</v>
      </c>
      <c r="AC121" s="129" t="s">
        <v>261</v>
      </c>
      <c r="AD121" s="130">
        <v>131722.70000000001</v>
      </c>
      <c r="AE121" s="130">
        <v>28.21</v>
      </c>
      <c r="AF121" s="130">
        <v>16302.93083601</v>
      </c>
      <c r="AG121" s="131">
        <v>26.5</v>
      </c>
      <c r="AH121" s="132">
        <v>-6.0616802552286408E-2</v>
      </c>
      <c r="AI121" s="133">
        <v>4</v>
      </c>
      <c r="AJ121" s="133">
        <v>3</v>
      </c>
      <c r="AK121" s="134">
        <v>1</v>
      </c>
      <c r="AL121" s="135">
        <v>-1112.7579999999998</v>
      </c>
      <c r="AM121" s="135">
        <v>528.72699999999998</v>
      </c>
      <c r="AN121" s="135">
        <v>633.09100000000001</v>
      </c>
      <c r="AO121" s="131">
        <v>298.27300000000002</v>
      </c>
      <c r="AP121" s="131">
        <v>372.54500000000002</v>
      </c>
      <c r="AQ121" s="129">
        <v>24.318536886498148</v>
      </c>
      <c r="AR121" s="133">
        <v>42.230538922155688</v>
      </c>
      <c r="AS121" s="130">
        <v>6.3622369544881083</v>
      </c>
      <c r="AT121" s="138">
        <v>0.10571480767950776</v>
      </c>
      <c r="AU121" s="137">
        <v>0.66800000000000004</v>
      </c>
      <c r="AV121" s="138">
        <v>1.322226E-2</v>
      </c>
      <c r="AW121" s="139">
        <v>9.4919870000000003E-2</v>
      </c>
      <c r="AX121" s="140">
        <v>0.31736409999999998</v>
      </c>
      <c r="AY121" s="141">
        <v>0.61881639999999993</v>
      </c>
      <c r="AZ121" s="142"/>
    </row>
    <row r="122" spans="27:52" ht="12.95" customHeight="1" x14ac:dyDescent="0.25">
      <c r="AA122" s="129">
        <v>31</v>
      </c>
      <c r="AB122" s="129" t="s">
        <v>263</v>
      </c>
      <c r="AC122" s="129" t="s">
        <v>264</v>
      </c>
      <c r="AD122" s="130">
        <v>132732.70000000001</v>
      </c>
      <c r="AE122" s="130">
        <v>49.03</v>
      </c>
      <c r="AF122" s="130">
        <v>83051.901828939997</v>
      </c>
      <c r="AG122" s="131">
        <v>61.090908050537109</v>
      </c>
      <c r="AH122" s="132">
        <v>0.24599037427161141</v>
      </c>
      <c r="AI122" s="133">
        <v>13</v>
      </c>
      <c r="AJ122" s="133">
        <v>4</v>
      </c>
      <c r="AK122" s="134">
        <v>0</v>
      </c>
      <c r="AL122" s="135">
        <v>10367.530000000001</v>
      </c>
      <c r="AM122" s="135">
        <v>17788.3</v>
      </c>
      <c r="AN122" s="135">
        <v>18559.400000000001</v>
      </c>
      <c r="AO122" s="131">
        <v>4991.3330000000005</v>
      </c>
      <c r="AP122" s="131">
        <v>5419.5560000000005</v>
      </c>
      <c r="AQ122" s="129">
        <v>4.7394269657930748</v>
      </c>
      <c r="AR122" s="145">
        <v>14.605302353291629</v>
      </c>
      <c r="AS122" s="133">
        <v>1.1957550481830124</v>
      </c>
      <c r="AT122" s="151">
        <v>6.4871825236489031E-2</v>
      </c>
      <c r="AU122" s="137">
        <v>3.3570000000000002</v>
      </c>
      <c r="AV122" s="138">
        <v>6.6285949999999996E-2</v>
      </c>
      <c r="AW122" s="139">
        <v>-6.8755979999999994E-2</v>
      </c>
      <c r="AX122" s="140">
        <v>-0.10340299999999999</v>
      </c>
      <c r="AY122" s="141">
        <v>-4.124623E-3</v>
      </c>
      <c r="AZ122" s="142"/>
    </row>
    <row r="123" spans="27:52" ht="12.95" customHeight="1" x14ac:dyDescent="0.25">
      <c r="AA123" s="129">
        <v>31</v>
      </c>
      <c r="AB123" s="129" t="s">
        <v>265</v>
      </c>
      <c r="AC123" s="129" t="s">
        <v>266</v>
      </c>
      <c r="AD123" s="130">
        <v>149151</v>
      </c>
      <c r="AE123" s="130">
        <v>14.53</v>
      </c>
      <c r="AF123" s="130">
        <v>35177.601919870001</v>
      </c>
      <c r="AG123" s="131">
        <v>18.791666030883789</v>
      </c>
      <c r="AH123" s="132">
        <v>0.29330117211863671</v>
      </c>
      <c r="AI123" s="133">
        <v>13</v>
      </c>
      <c r="AJ123" s="133">
        <v>3</v>
      </c>
      <c r="AK123" s="134">
        <v>0</v>
      </c>
      <c r="AL123" s="135">
        <v>6866.8200000000006</v>
      </c>
      <c r="AM123" s="135">
        <v>8196.7270000000008</v>
      </c>
      <c r="AN123" s="135">
        <v>8652.0910000000003</v>
      </c>
      <c r="AO123" s="131">
        <v>1489.75</v>
      </c>
      <c r="AP123" s="131">
        <v>1978.0830000000001</v>
      </c>
      <c r="AQ123" s="129">
        <v>4.9426292349294529</v>
      </c>
      <c r="AR123" s="133">
        <v>18.027295285359799</v>
      </c>
      <c r="AS123" s="130">
        <v>1.5392547623469504</v>
      </c>
      <c r="AT123" s="138">
        <v>8.4939640467707675E-2</v>
      </c>
      <c r="AU123" s="137">
        <v>0.80600000000000005</v>
      </c>
      <c r="AV123" s="138">
        <v>2.9112179999999998E-2</v>
      </c>
      <c r="AW123" s="139">
        <v>-7.7460340000000003E-2</v>
      </c>
      <c r="AX123" s="140">
        <v>-6.6924440000000002E-2</v>
      </c>
      <c r="AY123" s="141">
        <v>0.25401950000000001</v>
      </c>
      <c r="AZ123" s="142"/>
    </row>
    <row r="124" spans="27:52" ht="12.95" customHeight="1" x14ac:dyDescent="0.25">
      <c r="AA124" s="129">
        <v>32</v>
      </c>
      <c r="AB124" s="129" t="s">
        <v>270</v>
      </c>
      <c r="AC124" s="129" t="s">
        <v>271</v>
      </c>
      <c r="AD124" s="130">
        <v>66335.539999999994</v>
      </c>
      <c r="AE124" s="130">
        <v>18.13</v>
      </c>
      <c r="AF124" s="130">
        <v>2939.1541419099999</v>
      </c>
      <c r="AG124" s="131">
        <v>19.566667556762695</v>
      </c>
      <c r="AH124" s="132">
        <v>7.9242556909139283E-2</v>
      </c>
      <c r="AI124" s="133">
        <v>2</v>
      </c>
      <c r="AJ124" s="133">
        <v>9</v>
      </c>
      <c r="AK124" s="134">
        <v>5</v>
      </c>
      <c r="AL124" s="135">
        <v>-304.40500000000003</v>
      </c>
      <c r="AM124" s="135">
        <v>115.613</v>
      </c>
      <c r="AN124" s="135">
        <v>222.5</v>
      </c>
      <c r="AO124" s="131">
        <v>75.988</v>
      </c>
      <c r="AP124" s="131">
        <v>154.625</v>
      </c>
      <c r="AQ124" s="129">
        <v>12.040818615325842</v>
      </c>
      <c r="AR124" s="150">
        <v>18.984293193717274</v>
      </c>
      <c r="AS124" s="130">
        <v>1.9477459274503932</v>
      </c>
      <c r="AT124" s="138">
        <v>0.18044674788608969</v>
      </c>
      <c r="AU124" s="137">
        <v>0.95500000000000007</v>
      </c>
      <c r="AV124" s="138">
        <v>1.7043569999999997E-2</v>
      </c>
      <c r="AW124" s="139">
        <v>0.2249999</v>
      </c>
      <c r="AX124" s="140">
        <v>-0.45962500000000001</v>
      </c>
      <c r="AY124" s="141">
        <v>-0.42119780000000001</v>
      </c>
      <c r="AZ124" s="142"/>
    </row>
    <row r="125" spans="27:52" ht="12.95" customHeight="1" x14ac:dyDescent="0.25">
      <c r="AA125" s="129">
        <v>32</v>
      </c>
      <c r="AB125" s="129" t="s">
        <v>272</v>
      </c>
      <c r="AC125" s="129" t="s">
        <v>273</v>
      </c>
      <c r="AD125" s="130">
        <v>24581.86</v>
      </c>
      <c r="AE125" s="130">
        <v>17.850000000000001</v>
      </c>
      <c r="AF125" s="130">
        <v>8910.7200000000012</v>
      </c>
      <c r="AG125" s="131">
        <v>19.47599983215332</v>
      </c>
      <c r="AH125" s="132">
        <v>9.1092427571614509E-2</v>
      </c>
      <c r="AI125" s="133">
        <v>1</v>
      </c>
      <c r="AJ125" s="133">
        <v>3</v>
      </c>
      <c r="AK125" s="134">
        <v>1</v>
      </c>
      <c r="AL125" s="135">
        <v>2295.5059999999994</v>
      </c>
      <c r="AM125" s="135">
        <v>387</v>
      </c>
      <c r="AN125" s="135">
        <v>1202</v>
      </c>
      <c r="AO125" s="131">
        <v>-192</v>
      </c>
      <c r="AP125" s="131">
        <v>403</v>
      </c>
      <c r="AQ125" s="129">
        <v>9.6348951747088201</v>
      </c>
      <c r="AR125" s="133">
        <v>22.037037037037038</v>
      </c>
      <c r="AS125" s="130">
        <v>1.8161155097423267</v>
      </c>
      <c r="AT125" s="138">
        <v>3.3349827395762602E-2</v>
      </c>
      <c r="AU125" s="137">
        <v>0.81</v>
      </c>
      <c r="AV125" s="151">
        <v>0</v>
      </c>
      <c r="AW125" s="139">
        <v>0</v>
      </c>
      <c r="AX125" s="140">
        <v>-0.24802129999999997</v>
      </c>
      <c r="AY125" s="141">
        <v>-8.27986E-2</v>
      </c>
      <c r="AZ125" s="142"/>
    </row>
    <row r="126" spans="27:52" ht="12.95" customHeight="1" x14ac:dyDescent="0.25">
      <c r="AA126" s="129">
        <v>32</v>
      </c>
      <c r="AB126" s="129" t="s">
        <v>274</v>
      </c>
      <c r="AC126" s="129" t="s">
        <v>275</v>
      </c>
      <c r="AD126" s="130">
        <v>2388.2190000000001</v>
      </c>
      <c r="AE126" s="130">
        <v>5.57</v>
      </c>
      <c r="AF126" s="130">
        <v>383.49911753000004</v>
      </c>
      <c r="AG126" s="131">
        <v>7.1999998092651367</v>
      </c>
      <c r="AH126" s="132">
        <v>0.29263910399733151</v>
      </c>
      <c r="AI126" s="133">
        <v>2</v>
      </c>
      <c r="AJ126" s="133">
        <v>2</v>
      </c>
      <c r="AK126" s="134">
        <v>1</v>
      </c>
      <c r="AL126" s="135">
        <v>1003.8130000000001</v>
      </c>
      <c r="AM126" s="135">
        <v>-321</v>
      </c>
      <c r="AN126" s="135">
        <v>183</v>
      </c>
      <c r="AO126" s="131">
        <v>-549</v>
      </c>
      <c r="AP126" s="131">
        <v>-77</v>
      </c>
      <c r="AQ126" s="129">
        <v>10.245743811639343</v>
      </c>
      <c r="AR126" s="133">
        <v>0</v>
      </c>
      <c r="AS126" s="130">
        <v>0.52297771558890205</v>
      </c>
      <c r="AT126" s="138">
        <v>-1.1831250865840075</v>
      </c>
      <c r="AU126" s="137">
        <v>-1</v>
      </c>
      <c r="AV126" s="138">
        <v>0.20107720000000001</v>
      </c>
      <c r="AW126" s="139">
        <v>0</v>
      </c>
      <c r="AX126" s="140">
        <v>-0.67235299999999998</v>
      </c>
      <c r="AY126" s="141">
        <v>-0.73639370000000004</v>
      </c>
      <c r="AZ126" s="142"/>
    </row>
    <row r="127" spans="27:52" ht="12.95" customHeight="1" x14ac:dyDescent="0.25">
      <c r="AA127" s="129">
        <v>32</v>
      </c>
      <c r="AB127" s="129" t="s">
        <v>276</v>
      </c>
      <c r="AC127" s="129" t="s">
        <v>277</v>
      </c>
      <c r="AD127" s="130">
        <v>56385.16</v>
      </c>
      <c r="AE127" s="130">
        <v>8.4600000000000009</v>
      </c>
      <c r="AF127" s="130">
        <v>2213.7006119400003</v>
      </c>
      <c r="AG127" s="131">
        <v>10.666666984558105</v>
      </c>
      <c r="AH127" s="132">
        <v>0.26083534096431493</v>
      </c>
      <c r="AI127" s="133">
        <v>5</v>
      </c>
      <c r="AJ127" s="133">
        <v>2</v>
      </c>
      <c r="AK127" s="134">
        <v>0</v>
      </c>
      <c r="AL127" s="135">
        <v>794.00500000000011</v>
      </c>
      <c r="AM127" s="135">
        <v>192.5</v>
      </c>
      <c r="AN127" s="135">
        <v>359.5</v>
      </c>
      <c r="AO127" s="131">
        <v>-183</v>
      </c>
      <c r="AP127" s="131">
        <v>-36.15</v>
      </c>
      <c r="AQ127" s="129">
        <v>9.1202325784144662</v>
      </c>
      <c r="AR127" s="133">
        <v>0</v>
      </c>
      <c r="AS127" s="130">
        <v>1.9175013586189431</v>
      </c>
      <c r="AT127" s="138">
        <v>-0.31280737818140225</v>
      </c>
      <c r="AU127" s="137">
        <v>-0.14000000000000001</v>
      </c>
      <c r="AV127" s="138">
        <v>0</v>
      </c>
      <c r="AW127" s="139">
        <v>3.6764730000000002E-2</v>
      </c>
      <c r="AX127" s="140">
        <v>-0.36295180000000005</v>
      </c>
      <c r="AY127" s="141">
        <v>4.4444400000000002E-2</v>
      </c>
      <c r="AZ127" s="142"/>
    </row>
    <row r="128" spans="27:52" ht="12.95" customHeight="1" x14ac:dyDescent="0.25">
      <c r="AA128" s="129">
        <v>32</v>
      </c>
      <c r="AB128" s="129" t="s">
        <v>278</v>
      </c>
      <c r="AC128" s="129" t="s">
        <v>279</v>
      </c>
      <c r="AD128" s="130">
        <v>350760.3</v>
      </c>
      <c r="AE128" s="130">
        <v>42.69</v>
      </c>
      <c r="AF128" s="130">
        <v>33966.212906549998</v>
      </c>
      <c r="AG128" s="131">
        <v>47.758331298828125</v>
      </c>
      <c r="AH128" s="132">
        <v>0.11872408758088837</v>
      </c>
      <c r="AI128" s="133">
        <v>10</v>
      </c>
      <c r="AJ128" s="133">
        <v>9</v>
      </c>
      <c r="AK128" s="134">
        <v>0</v>
      </c>
      <c r="AL128" s="135">
        <v>2236.1619999999998</v>
      </c>
      <c r="AM128" s="135">
        <v>1247</v>
      </c>
      <c r="AN128" s="135">
        <v>2414.875</v>
      </c>
      <c r="AO128" s="131">
        <v>609.58799999999997</v>
      </c>
      <c r="AP128" s="131">
        <v>1159.125</v>
      </c>
      <c r="AQ128" s="129">
        <v>15.17990699582794</v>
      </c>
      <c r="AR128" s="145">
        <v>29.239726027397261</v>
      </c>
      <c r="AS128" s="130">
        <v>7.2155122999735664</v>
      </c>
      <c r="AT128" s="138">
        <v>0.21669865341556066</v>
      </c>
      <c r="AU128" s="137">
        <v>1.46</v>
      </c>
      <c r="AV128" s="138">
        <v>5.0831579999999999E-3</v>
      </c>
      <c r="AW128" s="139">
        <v>3.7928459999999997E-2</v>
      </c>
      <c r="AX128" s="140">
        <v>-0.23692750000000001</v>
      </c>
      <c r="AY128" s="141">
        <v>-0.1153361</v>
      </c>
      <c r="AZ128" s="142"/>
    </row>
    <row r="129" spans="27:52" ht="12.95" customHeight="1" x14ac:dyDescent="0.25">
      <c r="AA129" s="129">
        <v>33</v>
      </c>
      <c r="AB129" s="129" t="s">
        <v>281</v>
      </c>
      <c r="AC129" s="129" t="s">
        <v>282</v>
      </c>
      <c r="AD129" s="130">
        <v>375476.7</v>
      </c>
      <c r="AE129" s="130">
        <v>111.23</v>
      </c>
      <c r="AF129" s="130">
        <v>58369.944949030003</v>
      </c>
      <c r="AG129" s="131">
        <v>124.03246307373047</v>
      </c>
      <c r="AH129" s="132">
        <v>0.11509901172103265</v>
      </c>
      <c r="AI129" s="133">
        <v>10</v>
      </c>
      <c r="AJ129" s="133">
        <v>8</v>
      </c>
      <c r="AK129" s="134">
        <v>0</v>
      </c>
      <c r="AL129" s="135">
        <v>239.4369999999999</v>
      </c>
      <c r="AM129" s="135">
        <v>859.21400000000006</v>
      </c>
      <c r="AN129" s="135">
        <v>1174.643</v>
      </c>
      <c r="AO129" s="131">
        <v>-107.35000000000001</v>
      </c>
      <c r="AP129" s="131">
        <v>88.893000000000001</v>
      </c>
      <c r="AQ129" s="129">
        <v>50.098301312849948</v>
      </c>
      <c r="AR129" s="133">
        <v>534.75961538461536</v>
      </c>
      <c r="AS129" s="130">
        <v>10.511960743933969</v>
      </c>
      <c r="AT129" s="138">
        <v>-5.301098905378978E-2</v>
      </c>
      <c r="AU129" s="137">
        <v>0.20800000000000002</v>
      </c>
      <c r="AV129" s="138">
        <v>0</v>
      </c>
      <c r="AW129" s="139">
        <v>-6.7800840000000001E-2</v>
      </c>
      <c r="AX129" s="140">
        <v>0.77546940000000009</v>
      </c>
      <c r="AY129" s="141">
        <v>1.513083</v>
      </c>
      <c r="AZ129" s="142"/>
    </row>
    <row r="130" spans="27:52" ht="12.95" customHeight="1" x14ac:dyDescent="0.25">
      <c r="AA130" s="129">
        <v>33</v>
      </c>
      <c r="AB130" s="129" t="s">
        <v>283</v>
      </c>
      <c r="AC130" s="129" t="s">
        <v>284</v>
      </c>
      <c r="AD130" s="130">
        <v>24303.21</v>
      </c>
      <c r="AE130" s="130">
        <v>11.39</v>
      </c>
      <c r="AF130" s="130">
        <v>2598.12104133</v>
      </c>
      <c r="AG130" s="131">
        <v>14.181818008422852</v>
      </c>
      <c r="AH130" s="132">
        <v>0.24511132646381473</v>
      </c>
      <c r="AI130" s="133">
        <v>4</v>
      </c>
      <c r="AJ130" s="133">
        <v>7</v>
      </c>
      <c r="AK130" s="134">
        <v>0</v>
      </c>
      <c r="AL130" s="135">
        <v>607.62</v>
      </c>
      <c r="AM130" s="135">
        <v>69.911000000000001</v>
      </c>
      <c r="AN130" s="135">
        <v>411.77800000000002</v>
      </c>
      <c r="AO130" s="131">
        <v>-258</v>
      </c>
      <c r="AP130" s="131">
        <v>-3.0270000000000001</v>
      </c>
      <c r="AQ130" s="129">
        <v>8.8923522901417744</v>
      </c>
      <c r="AR130" s="150">
        <v>1627.1428571428571</v>
      </c>
      <c r="AS130" s="130">
        <v>1.5151984288448281</v>
      </c>
      <c r="AT130" s="138">
        <v>2.7710442372789489E-2</v>
      </c>
      <c r="AU130" s="137">
        <v>7.0000000000000001E-3</v>
      </c>
      <c r="AV130" s="138">
        <v>3.248464E-3</v>
      </c>
      <c r="AW130" s="139">
        <v>8.06452E-2</v>
      </c>
      <c r="AX130" s="140">
        <v>-0.35706749999999998</v>
      </c>
      <c r="AY130" s="141">
        <v>-0.3783936</v>
      </c>
      <c r="AZ130" s="142"/>
    </row>
    <row r="131" spans="27:52" ht="12.95" customHeight="1" x14ac:dyDescent="0.25">
      <c r="AA131" s="129">
        <v>33</v>
      </c>
      <c r="AB131" s="129" t="s">
        <v>285</v>
      </c>
      <c r="AC131" s="129" t="s">
        <v>286</v>
      </c>
      <c r="AD131" s="130">
        <v>125757.2</v>
      </c>
      <c r="AE131" s="130">
        <v>19.399999999999999</v>
      </c>
      <c r="AF131" s="130">
        <v>38509.369570000003</v>
      </c>
      <c r="AG131" s="131">
        <v>24.764286041259766</v>
      </c>
      <c r="AH131" s="132">
        <v>0.2765095897556582</v>
      </c>
      <c r="AI131" s="133">
        <v>10</v>
      </c>
      <c r="AJ131" s="133">
        <v>7</v>
      </c>
      <c r="AK131" s="134">
        <v>0</v>
      </c>
      <c r="AL131" s="135">
        <v>-1135</v>
      </c>
      <c r="AM131" s="135">
        <v>4997.1670000000004</v>
      </c>
      <c r="AN131" s="135">
        <v>5719.6360000000004</v>
      </c>
      <c r="AO131" s="131">
        <v>2078.0909999999999</v>
      </c>
      <c r="AP131" s="131">
        <v>2375.4</v>
      </c>
      <c r="AQ131" s="129">
        <v>7.5120811132037071</v>
      </c>
      <c r="AR131" s="133">
        <v>15.993404781533386</v>
      </c>
      <c r="AS131" s="130">
        <v>2.6445109746446454</v>
      </c>
      <c r="AT131" s="138">
        <v>0.1540478531628974</v>
      </c>
      <c r="AU131" s="137">
        <v>1.2130000000000001</v>
      </c>
      <c r="AV131" s="138">
        <v>1.134021E-2</v>
      </c>
      <c r="AW131" s="139">
        <v>-0.1246302</v>
      </c>
      <c r="AX131" s="140">
        <v>-0.1584565</v>
      </c>
      <c r="AY131" s="141">
        <v>-9.654979000000001E-2</v>
      </c>
      <c r="AZ131" s="142"/>
    </row>
    <row r="132" spans="27:52" ht="12.95" customHeight="1" x14ac:dyDescent="0.25">
      <c r="AA132" s="129">
        <v>33</v>
      </c>
      <c r="AB132" s="129" t="s">
        <v>287</v>
      </c>
      <c r="AC132" s="129" t="s">
        <v>288</v>
      </c>
      <c r="AD132" s="130">
        <v>374965.2</v>
      </c>
      <c r="AE132" s="130">
        <v>32.36</v>
      </c>
      <c r="AF132" s="130">
        <v>57447.969464160007</v>
      </c>
      <c r="AG132" s="131">
        <v>39.417648315429688</v>
      </c>
      <c r="AH132" s="132">
        <v>0.21809790838781473</v>
      </c>
      <c r="AI132" s="133">
        <v>15</v>
      </c>
      <c r="AJ132" s="133">
        <v>3</v>
      </c>
      <c r="AK132" s="134">
        <v>0</v>
      </c>
      <c r="AL132" s="135">
        <v>7028.4240000000009</v>
      </c>
      <c r="AM132" s="135">
        <v>3609.6669999999999</v>
      </c>
      <c r="AN132" s="135">
        <v>4464.3330000000005</v>
      </c>
      <c r="AO132" s="131">
        <v>707.4</v>
      </c>
      <c r="AP132" s="131">
        <v>1151.067</v>
      </c>
      <c r="AQ132" s="129">
        <v>15.058288542579596</v>
      </c>
      <c r="AR132" s="133">
        <v>48.588588588588586</v>
      </c>
      <c r="AS132" s="130">
        <v>9.7085521464208515</v>
      </c>
      <c r="AT132" s="138">
        <v>0.1155163408607081</v>
      </c>
      <c r="AU132" s="137">
        <v>0.66600000000000004</v>
      </c>
      <c r="AV132" s="138">
        <v>5.8714459999999998E-3</v>
      </c>
      <c r="AW132" s="139">
        <v>-5.1026330000000002E-2</v>
      </c>
      <c r="AX132" s="140">
        <v>0.2496189</v>
      </c>
      <c r="AY132" s="141">
        <v>0.89820290000000003</v>
      </c>
      <c r="AZ132" s="142"/>
    </row>
    <row r="133" spans="27:52" ht="12.95" customHeight="1" x14ac:dyDescent="0.25">
      <c r="AA133" s="129">
        <v>33</v>
      </c>
      <c r="AB133" s="129" t="s">
        <v>289</v>
      </c>
      <c r="AC133" s="129" t="s">
        <v>290</v>
      </c>
      <c r="AD133" s="130">
        <v>959668.9</v>
      </c>
      <c r="AE133" s="130">
        <v>91.98</v>
      </c>
      <c r="AF133" s="130">
        <v>149442.82286976001</v>
      </c>
      <c r="AG133" s="131">
        <v>81.033332824707031</v>
      </c>
      <c r="AH133" s="132">
        <v>-0.11901138481510076</v>
      </c>
      <c r="AI133" s="133">
        <v>8</v>
      </c>
      <c r="AJ133" s="133">
        <v>7</v>
      </c>
      <c r="AK133" s="134">
        <v>0</v>
      </c>
      <c r="AL133" s="135">
        <v>-1624.9670000000006</v>
      </c>
      <c r="AM133" s="135">
        <v>1289.25</v>
      </c>
      <c r="AN133" s="135">
        <v>2079.8330000000001</v>
      </c>
      <c r="AO133" s="131">
        <v>280.41700000000003</v>
      </c>
      <c r="AP133" s="131">
        <v>703.75</v>
      </c>
      <c r="AQ133" s="129">
        <v>72.372548117930634</v>
      </c>
      <c r="AR133" s="133">
        <v>177.9110251450677</v>
      </c>
      <c r="AS133" s="130">
        <v>20.027454139124004</v>
      </c>
      <c r="AT133" s="138">
        <v>6.9989841602057776E-2</v>
      </c>
      <c r="AU133" s="137">
        <v>0.51700000000000002</v>
      </c>
      <c r="AV133" s="138">
        <v>1.1089369999999999E-3</v>
      </c>
      <c r="AW133" s="139">
        <v>0.1396358</v>
      </c>
      <c r="AX133" s="140">
        <v>0.93195240000000001</v>
      </c>
      <c r="AY133" s="141">
        <v>1.6448759999999998</v>
      </c>
      <c r="AZ133" s="142"/>
    </row>
    <row r="134" spans="27:52" ht="12.95" customHeight="1" x14ac:dyDescent="0.25">
      <c r="AA134" s="129">
        <v>33</v>
      </c>
      <c r="AB134" s="129" t="s">
        <v>291</v>
      </c>
      <c r="AC134" s="129" t="s">
        <v>443</v>
      </c>
      <c r="AD134" s="130">
        <v>129636.2</v>
      </c>
      <c r="AE134" s="130">
        <v>64.349999999999994</v>
      </c>
      <c r="AF134" s="130">
        <v>17267.4361431</v>
      </c>
      <c r="AG134" s="131">
        <v>94.707145690917969</v>
      </c>
      <c r="AH134" s="132">
        <v>0.47175051578738114</v>
      </c>
      <c r="AI134" s="133">
        <v>13</v>
      </c>
      <c r="AJ134" s="133">
        <v>3</v>
      </c>
      <c r="AK134" s="134">
        <v>0</v>
      </c>
      <c r="AL134" s="135">
        <v>14907</v>
      </c>
      <c r="AM134" s="135">
        <v>4615.4359999999997</v>
      </c>
      <c r="AN134" s="135">
        <v>5296.4530000000004</v>
      </c>
      <c r="AO134" s="131">
        <v>1041.9169999999999</v>
      </c>
      <c r="AP134" s="131">
        <v>1331.4549999999999</v>
      </c>
      <c r="AQ134" s="129">
        <v>7.692966621831629</v>
      </c>
      <c r="AR134" s="145">
        <v>12.238493723849372</v>
      </c>
      <c r="AS134" s="130">
        <v>1.3714446197162478</v>
      </c>
      <c r="AT134" s="138">
        <v>3.6747660341718898E-2</v>
      </c>
      <c r="AU134" s="137">
        <v>5.258</v>
      </c>
      <c r="AV134" s="138">
        <v>1.1328670000000001E-2</v>
      </c>
      <c r="AW134" s="139">
        <v>-9.3661990000000001E-2</v>
      </c>
      <c r="AX134" s="140">
        <v>-0.26962469999999999</v>
      </c>
      <c r="AY134" s="155">
        <v>-0.3508424</v>
      </c>
      <c r="AZ134" s="142"/>
    </row>
    <row r="135" spans="27:52" ht="12.95" customHeight="1" x14ac:dyDescent="0.25">
      <c r="AA135" s="129">
        <v>33</v>
      </c>
      <c r="AB135" s="129" t="s">
        <v>292</v>
      </c>
      <c r="AC135" s="129" t="s">
        <v>293</v>
      </c>
      <c r="AD135" s="130">
        <v>1615324</v>
      </c>
      <c r="AE135" s="130">
        <v>20.36</v>
      </c>
      <c r="AF135" s="130">
        <v>32515.26491876</v>
      </c>
      <c r="AG135" s="131">
        <v>21.111764907836914</v>
      </c>
      <c r="AH135" s="132">
        <v>3.6923620227746312E-2</v>
      </c>
      <c r="AI135" s="133">
        <v>13</v>
      </c>
      <c r="AJ135" s="133">
        <v>4</v>
      </c>
      <c r="AK135" s="134">
        <v>1</v>
      </c>
      <c r="AL135" s="135">
        <v>9120</v>
      </c>
      <c r="AM135" s="135">
        <v>1672.1960000000001</v>
      </c>
      <c r="AN135" s="135">
        <v>2541.2670000000003</v>
      </c>
      <c r="AO135" s="131">
        <v>246.5</v>
      </c>
      <c r="AP135" s="131">
        <v>608.29700000000003</v>
      </c>
      <c r="AQ135" s="129">
        <v>15.995275159501146</v>
      </c>
      <c r="AR135" s="133">
        <v>52.746113989637301</v>
      </c>
      <c r="AS135" s="130">
        <v>6.4375224983908907</v>
      </c>
      <c r="AT135" s="138">
        <v>-0.33599072329323093</v>
      </c>
      <c r="AU135" s="137">
        <v>0.38600000000000001</v>
      </c>
      <c r="AV135" s="138">
        <v>3.7819249999999998E-3</v>
      </c>
      <c r="AW135" s="139">
        <v>4.3032790000000001E-2</v>
      </c>
      <c r="AX135" s="140">
        <v>0.82273949999999996</v>
      </c>
      <c r="AY135" s="141">
        <v>1.908571</v>
      </c>
      <c r="AZ135" s="142"/>
    </row>
    <row r="136" spans="27:52" ht="12.95" customHeight="1" x14ac:dyDescent="0.25">
      <c r="AA136" s="129">
        <v>33</v>
      </c>
      <c r="AB136" s="129" t="s">
        <v>267</v>
      </c>
      <c r="AC136" s="129" t="s">
        <v>268</v>
      </c>
      <c r="AD136" s="130">
        <v>130189.4</v>
      </c>
      <c r="AE136" s="130">
        <v>19.09</v>
      </c>
      <c r="AF136" s="130">
        <v>2850.6825731099998</v>
      </c>
      <c r="AG136" s="131">
        <v>43</v>
      </c>
      <c r="AH136" s="132">
        <v>1.2524882137244631</v>
      </c>
      <c r="AI136" s="133">
        <v>1</v>
      </c>
      <c r="AJ136" s="133">
        <v>4</v>
      </c>
      <c r="AK136" s="134">
        <v>1</v>
      </c>
      <c r="AL136" s="135">
        <v>1558.9910000000002</v>
      </c>
      <c r="AM136" s="135">
        <v>294.75</v>
      </c>
      <c r="AN136" s="135">
        <v>557.66700000000003</v>
      </c>
      <c r="AO136" s="131">
        <v>11.625</v>
      </c>
      <c r="AP136" s="131">
        <v>188.667</v>
      </c>
      <c r="AQ136" s="129">
        <v>7.9584565217414687</v>
      </c>
      <c r="AR136" s="150">
        <v>9.133971291866029</v>
      </c>
      <c r="AS136" s="130">
        <v>3.63358581652956</v>
      </c>
      <c r="AT136" s="138">
        <v>5.5908031137078866E-2</v>
      </c>
      <c r="AU136" s="137">
        <v>2.09</v>
      </c>
      <c r="AV136" s="138">
        <v>2.3310629999999999E-2</v>
      </c>
      <c r="AW136" s="139">
        <v>-8.2211489999999998E-2</v>
      </c>
      <c r="AX136" s="140">
        <v>-0.53678870000000001</v>
      </c>
      <c r="AY136" s="141">
        <v>-0.60288510000000006</v>
      </c>
      <c r="AZ136" s="142"/>
    </row>
    <row r="137" spans="27:52" ht="12.95" customHeight="1" x14ac:dyDescent="0.25">
      <c r="AA137" s="129"/>
      <c r="AB137" s="129"/>
      <c r="AC137" s="129"/>
      <c r="AD137" s="130"/>
      <c r="AE137" s="130"/>
      <c r="AF137" s="130"/>
      <c r="AG137" s="131"/>
      <c r="AH137" s="132"/>
      <c r="AI137" s="133"/>
      <c r="AJ137" s="133"/>
      <c r="AK137" s="134"/>
      <c r="AL137" s="135"/>
      <c r="AM137" s="135"/>
      <c r="AN137" s="135"/>
      <c r="AO137" s="131"/>
      <c r="AP137" s="131"/>
      <c r="AQ137" s="129"/>
      <c r="AR137" s="133"/>
      <c r="AS137" s="130"/>
      <c r="AT137" s="138"/>
      <c r="AU137" s="137"/>
      <c r="AV137" s="138"/>
      <c r="AW137" s="139"/>
      <c r="AX137" s="140"/>
      <c r="AY137" s="141"/>
      <c r="AZ137" s="142"/>
    </row>
    <row r="138" spans="27:52" ht="12.95" customHeight="1" x14ac:dyDescent="0.25">
      <c r="AZ138" s="142"/>
    </row>
    <row r="139" spans="27:52" ht="12.95" customHeight="1" x14ac:dyDescent="0.25">
      <c r="AZ139" s="142"/>
    </row>
    <row r="140" spans="27:52" ht="12.95" customHeight="1" x14ac:dyDescent="0.25">
      <c r="AZ140" s="142"/>
    </row>
    <row r="141" spans="27:52" ht="12.95" customHeight="1" x14ac:dyDescent="0.25">
      <c r="AZ141" s="142"/>
    </row>
    <row r="142" spans="27:52" ht="12.95" customHeight="1" x14ac:dyDescent="0.25">
      <c r="AA142" s="129"/>
      <c r="AB142" s="129"/>
      <c r="AC142" s="129"/>
      <c r="AD142" s="130"/>
      <c r="AE142" s="130"/>
      <c r="AF142" s="130"/>
      <c r="AG142" s="131"/>
      <c r="AH142" s="132"/>
      <c r="AI142" s="133"/>
      <c r="AJ142" s="133"/>
      <c r="AK142" s="134"/>
      <c r="AL142" s="135"/>
      <c r="AM142" s="135"/>
      <c r="AN142" s="135"/>
      <c r="AO142" s="131"/>
      <c r="AP142" s="131"/>
      <c r="AQ142" s="129"/>
      <c r="AR142" s="133"/>
      <c r="AS142" s="130"/>
      <c r="AT142" s="138"/>
      <c r="AU142" s="137"/>
      <c r="AV142" s="138"/>
      <c r="AW142" s="139"/>
      <c r="AX142" s="140"/>
      <c r="AY142" s="141"/>
      <c r="AZ142" s="142"/>
    </row>
    <row r="143" spans="27:52" ht="12.95" customHeight="1" x14ac:dyDescent="0.25">
      <c r="AA143" s="129"/>
      <c r="AB143" s="129"/>
      <c r="AC143" s="129"/>
      <c r="AD143" s="130"/>
      <c r="AE143" s="130"/>
      <c r="AF143" s="130"/>
      <c r="AG143" s="131"/>
      <c r="AH143" s="132"/>
      <c r="AI143" s="133"/>
      <c r="AJ143" s="133"/>
      <c r="AK143" s="134"/>
      <c r="AL143" s="135"/>
      <c r="AM143" s="135"/>
      <c r="AN143" s="135"/>
      <c r="AO143" s="131"/>
      <c r="AP143" s="131"/>
      <c r="AQ143" s="129"/>
      <c r="AR143" s="145"/>
      <c r="AS143" s="130"/>
      <c r="AT143" s="138"/>
      <c r="AU143" s="137"/>
      <c r="AV143" s="138"/>
      <c r="AW143" s="139"/>
      <c r="AX143" s="140"/>
      <c r="AY143" s="141"/>
      <c r="AZ143" s="142"/>
    </row>
    <row r="144" spans="27:52" ht="12.95" customHeight="1" x14ac:dyDescent="0.25">
      <c r="AA144" s="129"/>
      <c r="AB144" s="129"/>
      <c r="AC144" s="129"/>
      <c r="AD144" s="130"/>
      <c r="AE144" s="130"/>
      <c r="AF144" s="130"/>
      <c r="AG144" s="131"/>
      <c r="AH144" s="132"/>
      <c r="AI144" s="133"/>
      <c r="AJ144" s="133"/>
      <c r="AK144" s="134"/>
      <c r="AL144" s="135"/>
      <c r="AM144" s="135"/>
      <c r="AN144" s="135"/>
      <c r="AO144" s="131"/>
      <c r="AP144" s="131"/>
      <c r="AQ144" s="129"/>
      <c r="AR144" s="133"/>
      <c r="AS144" s="130"/>
      <c r="AT144" s="138"/>
      <c r="AU144" s="137"/>
      <c r="AV144" s="138"/>
      <c r="AW144" s="139"/>
      <c r="AX144" s="140"/>
      <c r="AY144" s="141"/>
      <c r="AZ144" s="142"/>
    </row>
    <row r="145" spans="27:52" ht="12.95" customHeight="1" x14ac:dyDescent="0.25">
      <c r="AA145" s="129"/>
      <c r="AB145" s="129"/>
      <c r="AC145" s="129"/>
      <c r="AD145" s="130"/>
      <c r="AE145" s="130"/>
      <c r="AF145" s="130"/>
      <c r="AG145" s="131"/>
      <c r="AH145" s="132"/>
      <c r="AI145" s="133"/>
      <c r="AJ145" s="133"/>
      <c r="AK145" s="134"/>
      <c r="AL145" s="135"/>
      <c r="AM145" s="135"/>
      <c r="AN145" s="135"/>
      <c r="AO145" s="131"/>
      <c r="AP145" s="131"/>
      <c r="AQ145" s="129"/>
      <c r="AR145" s="150"/>
      <c r="AS145" s="130"/>
      <c r="AT145" s="138"/>
      <c r="AU145" s="137"/>
      <c r="AV145" s="138"/>
      <c r="AW145" s="139"/>
      <c r="AX145" s="140"/>
      <c r="AY145" s="141"/>
      <c r="AZ145" s="142"/>
    </row>
    <row r="146" spans="27:52" ht="12.95" customHeight="1" x14ac:dyDescent="0.25">
      <c r="AA146" s="129"/>
      <c r="AB146" s="129"/>
      <c r="AC146" s="129"/>
      <c r="AD146" s="130"/>
      <c r="AE146" s="130"/>
      <c r="AF146" s="130"/>
      <c r="AG146" s="131"/>
      <c r="AH146" s="132"/>
      <c r="AI146" s="133"/>
      <c r="AJ146" s="133"/>
      <c r="AK146" s="134"/>
      <c r="AL146" s="135"/>
      <c r="AM146" s="135"/>
      <c r="AN146" s="135"/>
      <c r="AO146" s="131"/>
      <c r="AP146" s="131"/>
      <c r="AQ146" s="129"/>
      <c r="AR146" s="133"/>
      <c r="AS146" s="130"/>
      <c r="AT146" s="138"/>
      <c r="AU146" s="137"/>
      <c r="AV146" s="138"/>
      <c r="AW146" s="139"/>
      <c r="AX146" s="140"/>
      <c r="AY146" s="141"/>
      <c r="AZ146" s="142"/>
    </row>
    <row r="147" spans="27:52" ht="12.95" customHeight="1" x14ac:dyDescent="0.25">
      <c r="AA147" s="129"/>
      <c r="AB147" s="129"/>
      <c r="AC147" s="129"/>
      <c r="AD147" s="130"/>
      <c r="AE147" s="130"/>
      <c r="AF147" s="130"/>
      <c r="AG147" s="131"/>
      <c r="AH147" s="132"/>
      <c r="AI147" s="133"/>
      <c r="AJ147" s="133"/>
      <c r="AK147" s="134"/>
      <c r="AL147" s="135"/>
      <c r="AM147" s="135"/>
      <c r="AN147" s="135"/>
      <c r="AO147" s="131"/>
      <c r="AP147" s="131"/>
      <c r="AQ147" s="129"/>
      <c r="AR147" s="133"/>
      <c r="AS147" s="130"/>
      <c r="AT147" s="138"/>
      <c r="AU147" s="137"/>
      <c r="AV147" s="138"/>
      <c r="AW147" s="139"/>
      <c r="AX147" s="140"/>
      <c r="AY147" s="141"/>
      <c r="AZ147" s="142"/>
    </row>
    <row r="148" spans="27:52" ht="12.95" customHeight="1" x14ac:dyDescent="0.25">
      <c r="AA148" s="129"/>
      <c r="AB148" s="129"/>
      <c r="AC148" s="129"/>
      <c r="AD148" s="130"/>
      <c r="AE148" s="130"/>
      <c r="AF148" s="130"/>
      <c r="AG148" s="131"/>
      <c r="AH148" s="132"/>
      <c r="AI148" s="133"/>
      <c r="AJ148" s="133"/>
      <c r="AK148" s="134"/>
      <c r="AL148" s="135"/>
      <c r="AM148" s="135"/>
      <c r="AN148" s="135"/>
      <c r="AO148" s="131"/>
      <c r="AP148" s="131"/>
      <c r="AQ148" s="129"/>
      <c r="AR148" s="133"/>
      <c r="AS148" s="130"/>
      <c r="AT148" s="138"/>
      <c r="AU148" s="137"/>
      <c r="AV148" s="138"/>
      <c r="AW148" s="139"/>
      <c r="AX148" s="140"/>
      <c r="AY148" s="141"/>
      <c r="AZ148" s="142"/>
    </row>
    <row r="149" spans="27:52" ht="12.95" customHeight="1" x14ac:dyDescent="0.25">
      <c r="AA149" s="129"/>
      <c r="AB149" s="129"/>
      <c r="AC149" s="129"/>
      <c r="AD149" s="130"/>
      <c r="AE149" s="130"/>
      <c r="AF149" s="130"/>
      <c r="AG149" s="131"/>
      <c r="AH149" s="132"/>
      <c r="AI149" s="133"/>
      <c r="AJ149" s="133"/>
      <c r="AK149" s="134"/>
      <c r="AL149" s="135"/>
      <c r="AM149" s="135"/>
      <c r="AN149" s="135"/>
      <c r="AO149" s="131"/>
      <c r="AP149" s="131"/>
      <c r="AQ149" s="129"/>
      <c r="AR149" s="145"/>
      <c r="AS149" s="130"/>
      <c r="AT149" s="138"/>
      <c r="AU149" s="137"/>
      <c r="AV149" s="138"/>
      <c r="AW149" s="139"/>
      <c r="AX149" s="140"/>
      <c r="AY149" s="141"/>
      <c r="AZ149" s="142"/>
    </row>
    <row r="150" spans="27:52" ht="12.95" customHeight="1" x14ac:dyDescent="0.25">
      <c r="AA150" s="129"/>
      <c r="AB150" s="129"/>
      <c r="AC150" s="129"/>
      <c r="AD150" s="130"/>
      <c r="AE150" s="130"/>
      <c r="AF150" s="130"/>
      <c r="AG150" s="131"/>
      <c r="AH150" s="132"/>
      <c r="AI150" s="133"/>
      <c r="AJ150" s="133"/>
      <c r="AK150" s="134"/>
      <c r="AL150" s="135"/>
      <c r="AM150" s="135"/>
      <c r="AN150" s="135"/>
      <c r="AO150" s="131"/>
      <c r="AP150" s="131"/>
      <c r="AQ150" s="129"/>
      <c r="AR150" s="133"/>
      <c r="AS150" s="130"/>
      <c r="AT150" s="138"/>
      <c r="AU150" s="137"/>
      <c r="AV150" s="138"/>
      <c r="AW150" s="139"/>
      <c r="AX150" s="140"/>
      <c r="AY150" s="141"/>
      <c r="AZ150" s="142"/>
    </row>
    <row r="151" spans="27:52" ht="12.95" customHeight="1" x14ac:dyDescent="0.25">
      <c r="AA151" s="129"/>
      <c r="AB151" s="129"/>
      <c r="AC151" s="129"/>
      <c r="AD151" s="130"/>
      <c r="AE151" s="130"/>
      <c r="AF151" s="130"/>
      <c r="AG151" s="131"/>
      <c r="AH151" s="132"/>
      <c r="AI151" s="133"/>
      <c r="AJ151" s="133"/>
      <c r="AK151" s="134"/>
      <c r="AL151" s="135"/>
      <c r="AM151" s="135"/>
      <c r="AN151" s="135"/>
      <c r="AO151" s="131"/>
      <c r="AP151" s="131"/>
      <c r="AQ151" s="129"/>
      <c r="AR151" s="150"/>
      <c r="AS151" s="130"/>
      <c r="AT151" s="138"/>
      <c r="AU151" s="137"/>
      <c r="AV151" s="138"/>
      <c r="AW151" s="139"/>
      <c r="AX151" s="140"/>
      <c r="AY151" s="141"/>
      <c r="AZ151" s="142"/>
    </row>
    <row r="152" spans="27:52" ht="12.95" customHeight="1" x14ac:dyDescent="0.25">
      <c r="AA152" s="129"/>
      <c r="AB152" s="129"/>
      <c r="AC152" s="129"/>
      <c r="AD152" s="130"/>
      <c r="AE152" s="130"/>
      <c r="AF152" s="130"/>
      <c r="AG152" s="131"/>
      <c r="AH152" s="132"/>
      <c r="AI152" s="133"/>
      <c r="AJ152" s="133"/>
      <c r="AK152" s="134"/>
      <c r="AL152" s="135"/>
      <c r="AM152" s="135"/>
      <c r="AN152" s="135"/>
      <c r="AO152" s="131"/>
      <c r="AP152" s="131"/>
      <c r="AQ152" s="129"/>
      <c r="AR152" s="133"/>
      <c r="AS152" s="130"/>
      <c r="AT152" s="138"/>
      <c r="AU152" s="137"/>
      <c r="AV152" s="138"/>
      <c r="AW152" s="139"/>
      <c r="AX152" s="140"/>
      <c r="AY152" s="141"/>
      <c r="AZ152" s="142"/>
    </row>
    <row r="153" spans="27:52" ht="12.95" customHeight="1" x14ac:dyDescent="0.25">
      <c r="AA153" s="129"/>
      <c r="AB153" s="129"/>
      <c r="AC153" s="129"/>
      <c r="AD153" s="130"/>
      <c r="AE153" s="130"/>
      <c r="AF153" s="130"/>
      <c r="AG153" s="131"/>
      <c r="AH153" s="132"/>
      <c r="AI153" s="133"/>
      <c r="AJ153" s="133"/>
      <c r="AK153" s="134"/>
      <c r="AL153" s="135"/>
      <c r="AM153" s="135"/>
      <c r="AN153" s="135"/>
      <c r="AO153" s="131"/>
      <c r="AP153" s="131"/>
      <c r="AQ153" s="129"/>
      <c r="AR153" s="133"/>
      <c r="AS153" s="130"/>
      <c r="AT153" s="138"/>
      <c r="AU153" s="137"/>
      <c r="AV153" s="138"/>
      <c r="AW153" s="139"/>
      <c r="AX153" s="140"/>
      <c r="AY153" s="141"/>
      <c r="AZ153" s="142"/>
    </row>
    <row r="154" spans="27:52" ht="12.95" customHeight="1" x14ac:dyDescent="0.25">
      <c r="AA154" s="129"/>
      <c r="AB154" s="129"/>
      <c r="AC154" s="129"/>
      <c r="AD154" s="130"/>
      <c r="AE154" s="130"/>
      <c r="AF154" s="130"/>
      <c r="AG154" s="131"/>
      <c r="AH154" s="132"/>
      <c r="AI154" s="133"/>
      <c r="AJ154" s="133"/>
      <c r="AK154" s="134"/>
      <c r="AL154" s="135"/>
      <c r="AM154" s="135"/>
      <c r="AN154" s="135"/>
      <c r="AO154" s="131"/>
      <c r="AP154" s="131"/>
      <c r="AQ154" s="129"/>
      <c r="AR154" s="133"/>
      <c r="AS154" s="130"/>
      <c r="AT154" s="138"/>
      <c r="AU154" s="137"/>
      <c r="AV154" s="138"/>
      <c r="AW154" s="139"/>
      <c r="AX154" s="140"/>
      <c r="AY154" s="141"/>
      <c r="AZ154" s="142"/>
    </row>
    <row r="155" spans="27:52" ht="12.95" customHeight="1" x14ac:dyDescent="0.25">
      <c r="AA155" s="129"/>
      <c r="AB155" s="129"/>
      <c r="AC155" s="129"/>
      <c r="AD155" s="130"/>
      <c r="AE155" s="130"/>
      <c r="AF155" s="130"/>
      <c r="AG155" s="131"/>
      <c r="AH155" s="132"/>
      <c r="AI155" s="133"/>
      <c r="AJ155" s="133"/>
      <c r="AK155" s="134"/>
      <c r="AL155" s="135"/>
      <c r="AM155" s="135"/>
      <c r="AN155" s="135"/>
      <c r="AO155" s="131"/>
      <c r="AP155" s="131"/>
      <c r="AQ155" s="129"/>
      <c r="AR155" s="145"/>
      <c r="AS155" s="130"/>
      <c r="AT155" s="138"/>
      <c r="AU155" s="137"/>
      <c r="AV155" s="138"/>
      <c r="AW155" s="139"/>
      <c r="AX155" s="140"/>
      <c r="AY155" s="141"/>
      <c r="AZ155" s="142"/>
    </row>
    <row r="156" spans="27:52" ht="12.95" customHeight="1" x14ac:dyDescent="0.25">
      <c r="AA156" s="129"/>
      <c r="AB156" s="129"/>
      <c r="AC156" s="129"/>
      <c r="AD156" s="130"/>
      <c r="AE156" s="130"/>
      <c r="AF156" s="130"/>
      <c r="AG156" s="131"/>
      <c r="AH156" s="132"/>
      <c r="AI156" s="133"/>
      <c r="AJ156" s="133"/>
      <c r="AK156" s="134"/>
      <c r="AL156" s="135"/>
      <c r="AM156" s="135"/>
      <c r="AN156" s="135"/>
      <c r="AO156" s="131"/>
      <c r="AP156" s="131"/>
      <c r="AQ156" s="129"/>
      <c r="AR156" s="133"/>
      <c r="AS156" s="130"/>
      <c r="AT156" s="138"/>
      <c r="AU156" s="137"/>
      <c r="AV156" s="138"/>
      <c r="AW156" s="139"/>
      <c r="AX156" s="140"/>
      <c r="AY156" s="141"/>
      <c r="AZ156" s="142"/>
    </row>
    <row r="157" spans="27:52" ht="12.95" customHeight="1" x14ac:dyDescent="0.25">
      <c r="AA157" s="129"/>
      <c r="AB157" s="129"/>
      <c r="AC157" s="129"/>
      <c r="AD157" s="130"/>
      <c r="AE157" s="130"/>
      <c r="AF157" s="130"/>
      <c r="AG157" s="131"/>
      <c r="AH157" s="132"/>
      <c r="AI157" s="133"/>
      <c r="AJ157" s="133"/>
      <c r="AK157" s="134"/>
      <c r="AL157" s="135"/>
      <c r="AM157" s="135"/>
      <c r="AN157" s="135"/>
      <c r="AO157" s="131"/>
      <c r="AP157" s="131"/>
      <c r="AQ157" s="129"/>
      <c r="AR157" s="150"/>
      <c r="AS157" s="130"/>
      <c r="AT157" s="138"/>
      <c r="AU157" s="137"/>
      <c r="AV157" s="138"/>
      <c r="AW157" s="139"/>
      <c r="AX157" s="140"/>
      <c r="AY157" s="141"/>
      <c r="AZ157" s="142"/>
    </row>
    <row r="158" spans="27:52" ht="12.95" customHeight="1" x14ac:dyDescent="0.25">
      <c r="AA158" s="129"/>
      <c r="AB158" s="129"/>
      <c r="AC158" s="129"/>
      <c r="AD158" s="130"/>
      <c r="AE158" s="130"/>
      <c r="AF158" s="130"/>
      <c r="AG158" s="131"/>
      <c r="AH158" s="132"/>
      <c r="AI158" s="133"/>
      <c r="AJ158" s="133"/>
      <c r="AK158" s="134"/>
      <c r="AL158" s="135"/>
      <c r="AM158" s="135"/>
      <c r="AN158" s="135"/>
      <c r="AO158" s="131"/>
      <c r="AP158" s="131"/>
      <c r="AQ158" s="129"/>
      <c r="AR158" s="133"/>
      <c r="AS158" s="130"/>
      <c r="AT158" s="138"/>
      <c r="AU158" s="137"/>
      <c r="AV158" s="138"/>
      <c r="AW158" s="139"/>
      <c r="AX158" s="140"/>
      <c r="AY158" s="141"/>
      <c r="AZ158" s="142"/>
    </row>
    <row r="159" spans="27:52" ht="12.95" customHeight="1" x14ac:dyDescent="0.25">
      <c r="AA159" s="129"/>
      <c r="AB159" s="129"/>
      <c r="AC159" s="129"/>
      <c r="AD159" s="130"/>
      <c r="AE159" s="130"/>
      <c r="AF159" s="130"/>
      <c r="AG159" s="131"/>
      <c r="AH159" s="132"/>
      <c r="AI159" s="133"/>
      <c r="AJ159" s="133"/>
      <c r="AK159" s="134"/>
      <c r="AL159" s="135"/>
      <c r="AM159" s="135"/>
      <c r="AN159" s="135"/>
      <c r="AO159" s="131"/>
      <c r="AP159" s="131"/>
      <c r="AQ159" s="129"/>
      <c r="AR159" s="133"/>
      <c r="AS159" s="130"/>
      <c r="AT159" s="138"/>
      <c r="AU159" s="137"/>
      <c r="AV159" s="138"/>
      <c r="AW159" s="139"/>
      <c r="AX159" s="140"/>
      <c r="AY159" s="141"/>
      <c r="AZ159" s="142"/>
    </row>
    <row r="160" spans="27:52" ht="12.95" customHeight="1" x14ac:dyDescent="0.25">
      <c r="AA160" s="129"/>
      <c r="AB160" s="129"/>
      <c r="AC160" s="129"/>
      <c r="AD160" s="130"/>
      <c r="AE160" s="130"/>
      <c r="AF160" s="130"/>
      <c r="AG160" s="131"/>
      <c r="AH160" s="132"/>
      <c r="AI160" s="133"/>
      <c r="AJ160" s="133"/>
      <c r="AK160" s="134"/>
      <c r="AL160" s="135"/>
      <c r="AM160" s="135"/>
      <c r="AN160" s="135"/>
      <c r="AO160" s="131"/>
      <c r="AP160" s="131"/>
      <c r="AQ160" s="129"/>
      <c r="AR160" s="133"/>
      <c r="AS160" s="130"/>
      <c r="AT160" s="138"/>
      <c r="AU160" s="137"/>
      <c r="AV160" s="138"/>
      <c r="AW160" s="139"/>
      <c r="AX160" s="140"/>
      <c r="AY160" s="141"/>
      <c r="AZ160" s="142"/>
    </row>
    <row r="161" spans="27:52" ht="12.95" customHeight="1" x14ac:dyDescent="0.25">
      <c r="AA161" s="129"/>
      <c r="AB161" s="129"/>
      <c r="AC161" s="129"/>
      <c r="AD161" s="130"/>
      <c r="AE161" s="130"/>
      <c r="AF161" s="130"/>
      <c r="AG161" s="131"/>
      <c r="AH161" s="132"/>
      <c r="AI161" s="133"/>
      <c r="AJ161" s="133"/>
      <c r="AK161" s="134"/>
      <c r="AL161" s="135"/>
      <c r="AM161" s="135"/>
      <c r="AN161" s="135"/>
      <c r="AO161" s="131"/>
      <c r="AP161" s="131"/>
      <c r="AQ161" s="129"/>
      <c r="AR161" s="145"/>
      <c r="AS161" s="130"/>
      <c r="AT161" s="138"/>
      <c r="AU161" s="137"/>
      <c r="AV161" s="138"/>
      <c r="AW161" s="139"/>
      <c r="AX161" s="140"/>
      <c r="AY161" s="141"/>
      <c r="AZ161" s="142"/>
    </row>
    <row r="162" spans="27:52" ht="12.95" customHeight="1" x14ac:dyDescent="0.25">
      <c r="AA162" s="129"/>
      <c r="AB162" s="129"/>
      <c r="AC162" s="129"/>
      <c r="AD162" s="130"/>
      <c r="AE162" s="130"/>
      <c r="AF162" s="130"/>
      <c r="AG162" s="131"/>
      <c r="AH162" s="132"/>
      <c r="AI162" s="133"/>
      <c r="AJ162" s="133"/>
      <c r="AK162" s="134"/>
      <c r="AL162" s="135"/>
      <c r="AM162" s="135"/>
      <c r="AN162" s="135"/>
      <c r="AO162" s="131"/>
      <c r="AP162" s="131"/>
      <c r="AQ162" s="129"/>
      <c r="AR162" s="133"/>
      <c r="AS162" s="130"/>
      <c r="AT162" s="138"/>
      <c r="AU162" s="137"/>
      <c r="AV162" s="138"/>
      <c r="AW162" s="139"/>
      <c r="AX162" s="140"/>
      <c r="AY162" s="141"/>
      <c r="AZ162" s="142"/>
    </row>
    <row r="163" spans="27:52" ht="12.95" customHeight="1" x14ac:dyDescent="0.25">
      <c r="AA163" s="129"/>
      <c r="AB163" s="129"/>
      <c r="AC163" s="129"/>
      <c r="AD163" s="130"/>
      <c r="AE163" s="130"/>
      <c r="AF163" s="130"/>
      <c r="AG163" s="131"/>
      <c r="AH163" s="132"/>
      <c r="AI163" s="133"/>
      <c r="AJ163" s="133"/>
      <c r="AK163" s="134"/>
      <c r="AL163" s="135"/>
      <c r="AM163" s="135"/>
      <c r="AN163" s="135"/>
      <c r="AO163" s="131"/>
      <c r="AP163" s="131"/>
      <c r="AQ163" s="129"/>
      <c r="AR163" s="150"/>
      <c r="AS163" s="130"/>
      <c r="AT163" s="138"/>
      <c r="AU163" s="137"/>
      <c r="AV163" s="138"/>
      <c r="AW163" s="139"/>
      <c r="AX163" s="140"/>
      <c r="AY163" s="141"/>
      <c r="AZ163" s="142"/>
    </row>
    <row r="164" spans="27:52" ht="12.95" customHeight="1" x14ac:dyDescent="0.25">
      <c r="AA164" s="129"/>
      <c r="AB164" s="129"/>
      <c r="AC164" s="129"/>
      <c r="AD164" s="130"/>
      <c r="AE164" s="130"/>
      <c r="AF164" s="130"/>
      <c r="AG164" s="131"/>
      <c r="AH164" s="132"/>
      <c r="AI164" s="133"/>
      <c r="AJ164" s="133"/>
      <c r="AK164" s="134"/>
      <c r="AL164" s="135"/>
      <c r="AM164" s="135"/>
      <c r="AN164" s="135"/>
      <c r="AO164" s="131"/>
      <c r="AP164" s="131"/>
      <c r="AQ164" s="129"/>
      <c r="AR164" s="133"/>
      <c r="AS164" s="130"/>
      <c r="AT164" s="138"/>
      <c r="AU164" s="137"/>
      <c r="AV164" s="138"/>
      <c r="AW164" s="139"/>
      <c r="AX164" s="140"/>
      <c r="AY164" s="141"/>
      <c r="AZ164" s="142"/>
    </row>
    <row r="165" spans="27:52" ht="12.95" customHeight="1" x14ac:dyDescent="0.25">
      <c r="AA165" s="129"/>
      <c r="AB165" s="129"/>
      <c r="AC165" s="129"/>
      <c r="AD165" s="130"/>
      <c r="AE165" s="130"/>
      <c r="AF165" s="130"/>
      <c r="AG165" s="131"/>
      <c r="AH165" s="132"/>
      <c r="AI165" s="133"/>
      <c r="AJ165" s="133"/>
      <c r="AK165" s="134"/>
      <c r="AL165" s="135"/>
      <c r="AM165" s="135"/>
      <c r="AN165" s="135"/>
      <c r="AO165" s="131"/>
      <c r="AP165" s="131"/>
      <c r="AQ165" s="129"/>
      <c r="AR165" s="133"/>
      <c r="AS165" s="130"/>
      <c r="AT165" s="138"/>
      <c r="AU165" s="137"/>
      <c r="AV165" s="138"/>
      <c r="AW165" s="139"/>
      <c r="AX165" s="140"/>
      <c r="AY165" s="141"/>
      <c r="AZ165" s="142"/>
    </row>
    <row r="166" spans="27:52" ht="12.95" customHeight="1" x14ac:dyDescent="0.25">
      <c r="AA166" s="129"/>
      <c r="AB166" s="129"/>
      <c r="AC166" s="129"/>
      <c r="AD166" s="130"/>
      <c r="AE166" s="130"/>
      <c r="AF166" s="130"/>
      <c r="AG166" s="131"/>
      <c r="AH166" s="132"/>
      <c r="AI166" s="133"/>
      <c r="AJ166" s="133"/>
      <c r="AK166" s="134"/>
      <c r="AL166" s="135"/>
      <c r="AM166" s="135"/>
      <c r="AN166" s="135"/>
      <c r="AO166" s="131"/>
      <c r="AP166" s="131"/>
      <c r="AQ166" s="129"/>
      <c r="AR166" s="145"/>
      <c r="AS166" s="130"/>
      <c r="AT166" s="138"/>
      <c r="AU166" s="137"/>
      <c r="AV166" s="138"/>
      <c r="AW166" s="139"/>
      <c r="AX166" s="140"/>
      <c r="AY166" s="141"/>
      <c r="AZ166" s="142"/>
    </row>
    <row r="167" spans="27:52" ht="12.95" customHeight="1" x14ac:dyDescent="0.25">
      <c r="AA167" s="129"/>
      <c r="AB167" s="129"/>
      <c r="AC167" s="129"/>
      <c r="AD167" s="130"/>
      <c r="AE167" s="130"/>
      <c r="AF167" s="130"/>
      <c r="AG167" s="131"/>
      <c r="AH167" s="132"/>
      <c r="AI167" s="133"/>
      <c r="AJ167" s="133"/>
      <c r="AK167" s="134"/>
      <c r="AL167" s="135"/>
      <c r="AM167" s="135"/>
      <c r="AN167" s="135"/>
      <c r="AO167" s="131"/>
      <c r="AP167" s="131"/>
      <c r="AQ167" s="129"/>
      <c r="AR167" s="145"/>
      <c r="AS167" s="130"/>
      <c r="AT167" s="138"/>
      <c r="AU167" s="137"/>
      <c r="AV167" s="138"/>
      <c r="AW167" s="139"/>
      <c r="AX167" s="140"/>
      <c r="AY167" s="141"/>
      <c r="AZ167" s="142"/>
    </row>
    <row r="168" spans="27:52" ht="2.1" customHeight="1" x14ac:dyDescent="0.25">
      <c r="AA168" s="156"/>
      <c r="AB168" s="129"/>
      <c r="AC168" s="129"/>
      <c r="AD168" s="130"/>
      <c r="AE168" s="130"/>
      <c r="AF168" s="130"/>
      <c r="AG168" s="131"/>
      <c r="AH168" s="132"/>
      <c r="AI168" s="133"/>
      <c r="AJ168" s="133"/>
      <c r="AK168" s="134"/>
      <c r="AL168" s="135"/>
      <c r="AM168" s="135"/>
      <c r="AN168" s="135"/>
      <c r="AO168" s="131"/>
      <c r="AP168" s="131"/>
      <c r="AQ168" s="129"/>
      <c r="AR168" s="145"/>
      <c r="AS168" s="130"/>
      <c r="AT168" s="138"/>
      <c r="AU168" s="137"/>
      <c r="AV168" s="138"/>
      <c r="AW168" s="139"/>
      <c r="AX168" s="140"/>
      <c r="AY168" s="141"/>
      <c r="AZ168" s="142"/>
    </row>
    <row r="169" spans="27:52" ht="2.1" customHeight="1" x14ac:dyDescent="0.25">
      <c r="AA169" s="129"/>
      <c r="AB169" s="129"/>
      <c r="AC169" s="129"/>
      <c r="AD169" s="130"/>
      <c r="AE169" s="130"/>
      <c r="AF169" s="130"/>
      <c r="AG169" s="131"/>
      <c r="AH169" s="132"/>
      <c r="AI169" s="133"/>
      <c r="AJ169" s="133"/>
      <c r="AK169" s="134"/>
      <c r="AL169" s="135"/>
      <c r="AM169" s="135"/>
      <c r="AN169" s="135"/>
      <c r="AO169" s="131"/>
      <c r="AP169" s="131"/>
      <c r="AQ169" s="129"/>
      <c r="AR169" s="145"/>
      <c r="AS169" s="130"/>
      <c r="AT169" s="138"/>
      <c r="AU169" s="137"/>
      <c r="AV169" s="138"/>
      <c r="AW169" s="139"/>
      <c r="AX169" s="140"/>
      <c r="AY169" s="141"/>
      <c r="AZ169" s="142"/>
    </row>
    <row r="170" spans="27:52" ht="2.1" customHeight="1" x14ac:dyDescent="0.25"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39"/>
      <c r="AX170" s="158"/>
      <c r="AY170" s="142"/>
      <c r="AZ170" s="142"/>
    </row>
    <row r="171" spans="27:52" ht="2.1" customHeight="1" x14ac:dyDescent="0.25">
      <c r="AZ171" s="142"/>
    </row>
    <row r="172" spans="27:52" ht="15" hidden="1" customHeight="1" x14ac:dyDescent="0.25">
      <c r="AZ172" s="142"/>
    </row>
    <row r="173" spans="27:52" hidden="1" x14ac:dyDescent="0.25"/>
    <row r="174" spans="27:52" hidden="1" x14ac:dyDescent="0.25"/>
    <row r="175" spans="27:52" hidden="1" x14ac:dyDescent="0.25"/>
    <row r="176" spans="27:52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</sheetData>
  <sheetProtection algorithmName="SHA-512" hashValue="12DNwkyLa3qPb8BfR5je1EO4RTvH9lVrhs8hZcwgM7A7Afer/3HC2w+sNkg5XDGma/I6CqNNbNHHQGg4n66B0Q==" saltValue="XZiYBhwQOYTe1HiRZRUkkg==" spinCount="100000" sheet="1" objects="1" scenarios="1"/>
  <mergeCells count="14">
    <mergeCell ref="G69:K69"/>
    <mergeCell ref="L69:P69"/>
    <mergeCell ref="B69:F69"/>
    <mergeCell ref="G30:K30"/>
    <mergeCell ref="L30:P30"/>
    <mergeCell ref="G50:K50"/>
    <mergeCell ref="L50:P50"/>
    <mergeCell ref="G28:L28"/>
    <mergeCell ref="G48:L48"/>
    <mergeCell ref="B30:F30"/>
    <mergeCell ref="B50:F50"/>
    <mergeCell ref="B12:F12"/>
    <mergeCell ref="G12:K12"/>
    <mergeCell ref="L12:P12"/>
  </mergeCells>
  <conditionalFormatting sqref="D14:D27">
    <cfRule type="iconSet" priority="2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4:F27">
    <cfRule type="dataBar" priority="21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{EF7D2BB8-4A8C-4243-A429-8007D5BAB29C}</x14:id>
        </ext>
      </extLst>
    </cfRule>
  </conditionalFormatting>
  <conditionalFormatting sqref="I14:I27">
    <cfRule type="dataBar" priority="19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{6409C020-02AB-4291-A96D-64B3B50F2EBA}</x14:id>
        </ext>
      </extLst>
    </cfRule>
  </conditionalFormatting>
  <conditionalFormatting sqref="M14:N27 N28">
    <cfRule type="dataBar" priority="16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{9ABB6375-C81D-4400-A11A-499A2D43D0FB}</x14:id>
        </ext>
      </extLst>
    </cfRule>
  </conditionalFormatting>
  <conditionalFormatting sqref="O14:P27">
    <cfRule type="dataBar" priority="14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{FFBB25F6-42D0-44B7-8E9E-A402394B439E}</x14:id>
        </ext>
      </extLst>
    </cfRule>
  </conditionalFormatting>
  <conditionalFormatting sqref="J14:K27">
    <cfRule type="dataBar" priority="13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{887D04A1-A135-45C8-A91D-A7EB6DBFA145}</x14:id>
        </ext>
      </extLst>
    </cfRule>
  </conditionalFormatting>
  <conditionalFormatting sqref="H14:H27">
    <cfRule type="cellIs" dxfId="3" priority="1" operator="lessThan">
      <formula>0</formula>
    </cfRule>
    <cfRule type="cellIs" dxfId="2" priority="2" operator="lessThan">
      <formula>0</formula>
    </cfRule>
  </conditionalFormatting>
  <conditionalFormatting sqref="N28 M14:N27">
    <cfRule type="cellIs" dxfId="1" priority="9" operator="lessThan">
      <formula>0</formula>
    </cfRule>
  </conditionalFormatting>
  <conditionalFormatting sqref="N14:N28">
    <cfRule type="expression" priority="6">
      <formula>($N$14:$N$26)&gt;($M$14:$M$26)</formula>
    </cfRule>
  </conditionalFormatting>
  <conditionalFormatting sqref="L14:L27">
    <cfRule type="dataBar" priority="5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{616B82E8-9092-4619-A970-9E3008D7CCB1}</x14:id>
        </ext>
      </extLst>
    </cfRule>
  </conditionalFormatting>
  <conditionalFormatting sqref="N28 M14:P27">
    <cfRule type="cellIs" dxfId="0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Drop Down 3">
              <controlPr defaultSize="0" autoLine="0" autoPict="0">
                <anchor moveWithCells="1">
                  <from>
                    <xdr:col>2</xdr:col>
                    <xdr:colOff>600075</xdr:colOff>
                    <xdr:row>8</xdr:row>
                    <xdr:rowOff>28575</xdr:rowOff>
                  </from>
                  <to>
                    <xdr:col>5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7D2BB8-4A8C-4243-A429-8007D5BAB2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F14:F27</xm:sqref>
        </x14:conditionalFormatting>
        <x14:conditionalFormatting xmlns:xm="http://schemas.microsoft.com/office/excel/2006/main">
          <x14:cfRule type="dataBar" id="{6409C020-02AB-4291-A96D-64B3B50F2E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I14:I27</xm:sqref>
        </x14:conditionalFormatting>
        <x14:conditionalFormatting xmlns:xm="http://schemas.microsoft.com/office/excel/2006/main">
          <x14:cfRule type="dataBar" id="{9ABB6375-C81D-4400-A11A-499A2D43D0FB}">
            <x14:dataBar minLength="0" maxLength="100" axisPosition="none">
              <x14:cfvo type="autoMin"/>
              <x14:cfvo type="autoMax"/>
              <x14:negativeFillColor rgb="FFFF0000"/>
            </x14:dataBar>
          </x14:cfRule>
          <xm:sqref>M14:N27 N28</xm:sqref>
        </x14:conditionalFormatting>
        <x14:conditionalFormatting xmlns:xm="http://schemas.microsoft.com/office/excel/2006/main">
          <x14:cfRule type="dataBar" id="{FFBB25F6-42D0-44B7-8E9E-A402394B439E}">
            <x14:dataBar minLength="0" maxLength="100" negativeBarColorSameAsPositive="1" axisPosition="none">
              <x14:cfvo type="autoMin"/>
              <x14:cfvo type="autoMax"/>
            </x14:dataBar>
          </x14:cfRule>
          <xm:sqref>O14:P27</xm:sqref>
        </x14:conditionalFormatting>
        <x14:conditionalFormatting xmlns:xm="http://schemas.microsoft.com/office/excel/2006/main">
          <x14:cfRule type="dataBar" id="{887D04A1-A135-45C8-A91D-A7EB6DBFA1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J14:K27</xm:sqref>
        </x14:conditionalFormatting>
        <x14:conditionalFormatting xmlns:xm="http://schemas.microsoft.com/office/excel/2006/main">
          <x14:cfRule type="dataBar" id="{616B82E8-9092-4619-A970-9E3008D7CCB1}">
            <x14:dataBar minLength="0" maxLength="100" negativeBarColorSameAsPositive="1" axisPosition="none">
              <x14:cfvo type="autoMin"/>
              <x14:cfvo type="autoMax"/>
            </x14:dataBar>
          </x14:cfRule>
          <xm:sqref>L14:L27</xm:sqref>
        </x14:conditionalFormatting>
        <x14:conditionalFormatting xmlns:xm="http://schemas.microsoft.com/office/excel/2006/main">
          <x14:cfRule type="iconSet" priority="10" id="{EE436BF8-5C53-4B50-968E-77BB99B2896C}">
            <x14:iconSet custom="1">
              <x14:cfvo type="percent">
                <xm:f>0</xm:f>
              </x14:cfvo>
              <x14:cfvo type="formula">
                <xm:f>0.01</xm:f>
              </x14:cfvo>
              <x14:cfvo type="formula">
                <xm:f>0.1</xm:f>
              </x14:cfvo>
              <x14:cfIcon iconSet="3Signs" iconId="0"/>
              <x14:cfIcon iconSet="3Symbols2" iconId="1"/>
              <x14:cfIcon iconSet="3Symbols2" iconId="2"/>
            </x14:iconSet>
          </x14:cfRule>
          <xm:sqref>H14:H27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/>
  <dimension ref="B1:I66"/>
  <sheetViews>
    <sheetView workbookViewId="0"/>
  </sheetViews>
  <sheetFormatPr defaultColWidth="9.140625" defaultRowHeight="15" zeroHeight="1" x14ac:dyDescent="0.25"/>
  <cols>
    <col min="1" max="1" width="9.140625" style="1"/>
    <col min="2" max="2" width="4" style="1" customWidth="1"/>
    <col min="3" max="3" width="25.7109375" style="1" customWidth="1"/>
    <col min="4" max="5" width="20.7109375" style="1" customWidth="1"/>
    <col min="6" max="7" width="12.7109375" style="1" customWidth="1"/>
    <col min="8" max="16384" width="9.140625" style="1"/>
  </cols>
  <sheetData>
    <row r="1" spans="2:9" x14ac:dyDescent="0.25"/>
    <row r="2" spans="2:9" x14ac:dyDescent="0.25"/>
    <row r="3" spans="2:9" x14ac:dyDescent="0.25"/>
    <row r="4" spans="2:9" x14ac:dyDescent="0.25"/>
    <row r="5" spans="2:9" x14ac:dyDescent="0.25"/>
    <row r="6" spans="2:9" x14ac:dyDescent="0.25"/>
    <row r="7" spans="2:9" ht="46.5" customHeight="1" x14ac:dyDescent="0.25">
      <c r="B7" s="121"/>
      <c r="C7" s="121"/>
      <c r="D7" s="121"/>
      <c r="E7" s="121"/>
      <c r="F7" s="121"/>
      <c r="G7" s="121"/>
      <c r="H7" s="121"/>
      <c r="I7" s="121"/>
    </row>
    <row r="8" spans="2:9" ht="15" customHeight="1" x14ac:dyDescent="0.25">
      <c r="B8" s="121"/>
      <c r="C8" s="121"/>
      <c r="D8" s="121"/>
      <c r="E8" s="121"/>
      <c r="F8" s="121"/>
      <c r="G8" s="121"/>
      <c r="H8" s="121"/>
      <c r="I8" s="121"/>
    </row>
    <row r="9" spans="2:9" x14ac:dyDescent="0.25"/>
    <row r="10" spans="2:9" x14ac:dyDescent="0.25"/>
    <row r="11" spans="2:9" ht="17.100000000000001" customHeight="1" x14ac:dyDescent="0.25">
      <c r="C11" s="122" t="s">
        <v>337</v>
      </c>
      <c r="D11" s="122"/>
      <c r="E11" s="122"/>
      <c r="F11" s="40"/>
      <c r="G11" s="26"/>
    </row>
    <row r="12" spans="2:9" ht="17.100000000000001" customHeight="1" x14ac:dyDescent="0.25">
      <c r="C12" s="100" t="s">
        <v>417</v>
      </c>
      <c r="D12" s="33" t="s">
        <v>72</v>
      </c>
      <c r="E12" s="31">
        <v>2.0305499999999999</v>
      </c>
      <c r="F12" s="31"/>
      <c r="G12" s="26"/>
    </row>
    <row r="13" spans="2:9" ht="17.100000000000001" customHeight="1" x14ac:dyDescent="0.25">
      <c r="C13" s="34" t="s">
        <v>292</v>
      </c>
      <c r="D13" s="35" t="s">
        <v>293</v>
      </c>
      <c r="E13" s="36">
        <v>1.908571</v>
      </c>
      <c r="F13" s="31"/>
      <c r="G13" s="26"/>
    </row>
    <row r="14" spans="2:9" ht="17.100000000000001" customHeight="1" x14ac:dyDescent="0.25">
      <c r="C14" s="27" t="s">
        <v>377</v>
      </c>
      <c r="D14" s="33" t="s">
        <v>378</v>
      </c>
      <c r="E14" s="31">
        <v>1.77871</v>
      </c>
      <c r="F14" s="31"/>
      <c r="G14" s="26"/>
    </row>
    <row r="15" spans="2:9" ht="17.100000000000001" customHeight="1" x14ac:dyDescent="0.25">
      <c r="C15" s="34" t="s">
        <v>289</v>
      </c>
      <c r="D15" s="35" t="s">
        <v>290</v>
      </c>
      <c r="E15" s="36">
        <v>1.6448759999999998</v>
      </c>
      <c r="F15" s="31"/>
      <c r="G15" s="26"/>
    </row>
    <row r="16" spans="2:9" ht="17.100000000000001" customHeight="1" x14ac:dyDescent="0.25">
      <c r="C16" s="27" t="s">
        <v>418</v>
      </c>
      <c r="D16" s="33" t="s">
        <v>282</v>
      </c>
      <c r="E16" s="31">
        <v>1.513083</v>
      </c>
      <c r="F16" s="31"/>
      <c r="G16" s="26"/>
    </row>
    <row r="17" spans="3:7" ht="17.100000000000001" customHeight="1" x14ac:dyDescent="0.25">
      <c r="C17" s="34" t="s">
        <v>25</v>
      </c>
      <c r="D17" s="35" t="s">
        <v>26</v>
      </c>
      <c r="E17" s="36">
        <v>1.3298570000000001</v>
      </c>
      <c r="F17" s="31"/>
      <c r="G17" s="26"/>
    </row>
    <row r="18" spans="3:7" ht="17.100000000000001" customHeight="1" x14ac:dyDescent="0.25">
      <c r="C18" s="27" t="s">
        <v>29</v>
      </c>
      <c r="D18" s="33" t="s">
        <v>30</v>
      </c>
      <c r="E18" s="31">
        <v>1.0019199999999999</v>
      </c>
      <c r="F18" s="31"/>
      <c r="G18" s="26"/>
    </row>
    <row r="19" spans="3:7" ht="17.100000000000001" customHeight="1" x14ac:dyDescent="0.25">
      <c r="C19" s="34" t="s">
        <v>125</v>
      </c>
      <c r="D19" s="35" t="s">
        <v>126</v>
      </c>
      <c r="E19" s="36">
        <v>0.97434900000000002</v>
      </c>
      <c r="F19" s="31"/>
      <c r="G19" s="26"/>
    </row>
    <row r="20" spans="3:7" ht="17.100000000000001" customHeight="1" x14ac:dyDescent="0.25">
      <c r="C20" s="27" t="s">
        <v>371</v>
      </c>
      <c r="D20" s="33" t="s">
        <v>372</v>
      </c>
      <c r="E20" s="31">
        <v>0.95121960000000005</v>
      </c>
      <c r="F20" s="31"/>
      <c r="G20" s="26"/>
    </row>
    <row r="21" spans="3:7" ht="17.100000000000001" customHeight="1" x14ac:dyDescent="0.25">
      <c r="C21" s="34" t="s">
        <v>383</v>
      </c>
      <c r="D21" s="35" t="s">
        <v>169</v>
      </c>
      <c r="E21" s="36">
        <v>0.91408719999999999</v>
      </c>
      <c r="F21" s="31"/>
      <c r="G21" s="26"/>
    </row>
    <row r="22" spans="3:7" ht="17.100000000000001" customHeight="1" x14ac:dyDescent="0.25">
      <c r="C22" s="27"/>
      <c r="D22" s="28"/>
      <c r="E22" s="29"/>
      <c r="F22" s="29"/>
      <c r="G22" s="26"/>
    </row>
    <row r="23" spans="3:7" ht="17.100000000000001" customHeight="1" x14ac:dyDescent="0.25">
      <c r="C23" s="27"/>
      <c r="D23" s="28"/>
      <c r="E23" s="29"/>
      <c r="F23" s="29"/>
      <c r="G23" s="26"/>
    </row>
    <row r="24" spans="3:7" ht="17.100000000000001" customHeight="1" x14ac:dyDescent="0.25">
      <c r="C24" s="27"/>
      <c r="D24" s="28"/>
      <c r="E24" s="29"/>
      <c r="F24" s="29"/>
      <c r="G24" s="26"/>
    </row>
    <row r="25" spans="3:7" ht="17.100000000000001" customHeight="1" x14ac:dyDescent="0.25">
      <c r="C25" s="123" t="s">
        <v>338</v>
      </c>
      <c r="D25" s="123"/>
      <c r="E25" s="123"/>
      <c r="F25" s="40"/>
      <c r="G25" s="26"/>
    </row>
    <row r="26" spans="3:7" ht="17.100000000000001" customHeight="1" x14ac:dyDescent="0.25">
      <c r="C26" s="100" t="s">
        <v>415</v>
      </c>
      <c r="D26" s="33" t="s">
        <v>224</v>
      </c>
      <c r="E26" s="32">
        <v>-0.74555850000000001</v>
      </c>
      <c r="F26" s="32"/>
      <c r="G26" s="26"/>
    </row>
    <row r="27" spans="3:7" ht="17.100000000000001" customHeight="1" x14ac:dyDescent="0.25">
      <c r="C27" s="37" t="s">
        <v>336</v>
      </c>
      <c r="D27" s="38" t="s">
        <v>268</v>
      </c>
      <c r="E27" s="39">
        <v>-0.60288510000000006</v>
      </c>
      <c r="F27" s="32"/>
      <c r="G27" s="26"/>
    </row>
    <row r="28" spans="3:7" ht="17.100000000000001" customHeight="1" x14ac:dyDescent="0.25">
      <c r="C28" s="27" t="s">
        <v>161</v>
      </c>
      <c r="D28" s="33" t="s">
        <v>162</v>
      </c>
      <c r="E28" s="32">
        <v>-0.58634310000000001</v>
      </c>
      <c r="F28" s="32"/>
      <c r="G28" s="26"/>
    </row>
    <row r="29" spans="3:7" ht="17.100000000000001" customHeight="1" x14ac:dyDescent="0.25">
      <c r="C29" s="37" t="s">
        <v>211</v>
      </c>
      <c r="D29" s="38" t="s">
        <v>212</v>
      </c>
      <c r="E29" s="39">
        <v>-0.58141180000000003</v>
      </c>
      <c r="F29" s="32"/>
      <c r="G29" s="26"/>
    </row>
    <row r="30" spans="3:7" ht="17.100000000000001" customHeight="1" x14ac:dyDescent="0.25">
      <c r="C30" s="27" t="s">
        <v>398</v>
      </c>
      <c r="D30" s="33" t="s">
        <v>81</v>
      </c>
      <c r="E30" s="32">
        <v>-0.51933819999999997</v>
      </c>
      <c r="F30" s="32"/>
      <c r="G30" s="26"/>
    </row>
    <row r="31" spans="3:7" ht="17.100000000000001" customHeight="1" x14ac:dyDescent="0.25">
      <c r="C31" s="37" t="s">
        <v>403</v>
      </c>
      <c r="D31" s="38" t="s">
        <v>22</v>
      </c>
      <c r="E31" s="39">
        <v>-0.4960348</v>
      </c>
      <c r="F31" s="32"/>
      <c r="G31" s="26"/>
    </row>
    <row r="32" spans="3:7" ht="17.100000000000001" customHeight="1" x14ac:dyDescent="0.25">
      <c r="C32" s="27" t="s">
        <v>82</v>
      </c>
      <c r="D32" s="33" t="s">
        <v>83</v>
      </c>
      <c r="E32" s="32">
        <v>-0.43378720000000004</v>
      </c>
      <c r="F32" s="32"/>
    </row>
    <row r="33" spans="3:6" ht="17.100000000000001" customHeight="1" x14ac:dyDescent="0.25">
      <c r="C33" s="37" t="s">
        <v>270</v>
      </c>
      <c r="D33" s="38" t="s">
        <v>271</v>
      </c>
      <c r="E33" s="39">
        <v>-0.42119780000000001</v>
      </c>
      <c r="F33" s="32"/>
    </row>
    <row r="34" spans="3:6" ht="17.100000000000001" customHeight="1" x14ac:dyDescent="0.25">
      <c r="C34" s="27" t="s">
        <v>119</v>
      </c>
      <c r="D34" s="33" t="s">
        <v>120</v>
      </c>
      <c r="E34" s="32">
        <v>-0.38752189999999997</v>
      </c>
      <c r="F34" s="32"/>
    </row>
    <row r="35" spans="3:6" ht="17.100000000000001" customHeight="1" x14ac:dyDescent="0.25">
      <c r="C35" s="37" t="s">
        <v>561</v>
      </c>
      <c r="D35" s="38" t="s">
        <v>426</v>
      </c>
      <c r="E35" s="39">
        <v>-0.38410449999999996</v>
      </c>
      <c r="F35" s="32"/>
    </row>
    <row r="36" spans="3:6" ht="17.100000000000001" customHeight="1" x14ac:dyDescent="0.25"/>
    <row r="37" spans="3:6" x14ac:dyDescent="0.25"/>
    <row r="38" spans="3:6" x14ac:dyDescent="0.25"/>
    <row r="39" spans="3:6" x14ac:dyDescent="0.25"/>
    <row r="40" spans="3:6" x14ac:dyDescent="0.25"/>
    <row r="41" spans="3:6" x14ac:dyDescent="0.25"/>
    <row r="42" spans="3:6" x14ac:dyDescent="0.25"/>
    <row r="43" spans="3:6" x14ac:dyDescent="0.25"/>
    <row r="44" spans="3:6" x14ac:dyDescent="0.25"/>
    <row r="45" spans="3:6" x14ac:dyDescent="0.25"/>
    <row r="46" spans="3:6" x14ac:dyDescent="0.25">
      <c r="C46" s="27"/>
      <c r="D46" s="28"/>
      <c r="E46" s="30"/>
      <c r="F46" s="30"/>
    </row>
    <row r="47" spans="3:6" x14ac:dyDescent="0.25">
      <c r="C47" s="27"/>
      <c r="D47" s="28"/>
      <c r="E47" s="30"/>
      <c r="F47" s="30"/>
    </row>
    <row r="48" spans="3:6" x14ac:dyDescent="0.25">
      <c r="C48" s="27"/>
      <c r="D48" s="28"/>
      <c r="E48" s="30"/>
      <c r="F48" s="30"/>
    </row>
    <row r="49" spans="3:6" hidden="1" x14ac:dyDescent="0.25">
      <c r="C49" s="27"/>
      <c r="D49" s="28"/>
      <c r="E49" s="30"/>
      <c r="F49" s="30"/>
    </row>
    <row r="50" spans="3:6" hidden="1" x14ac:dyDescent="0.25">
      <c r="C50" s="27"/>
      <c r="D50" s="28"/>
      <c r="E50" s="30"/>
      <c r="F50" s="30"/>
    </row>
    <row r="51" spans="3:6" hidden="1" x14ac:dyDescent="0.25">
      <c r="C51" s="27"/>
      <c r="D51" s="28"/>
      <c r="E51" s="30"/>
      <c r="F51" s="30"/>
    </row>
    <row r="52" spans="3:6" hidden="1" x14ac:dyDescent="0.25">
      <c r="C52" s="27"/>
      <c r="D52" s="28"/>
      <c r="E52" s="30"/>
      <c r="F52" s="30"/>
    </row>
    <row r="53" spans="3:6" hidden="1" x14ac:dyDescent="0.25">
      <c r="C53" s="27"/>
      <c r="D53" s="28"/>
      <c r="E53" s="30"/>
      <c r="F53" s="30"/>
    </row>
    <row r="54" spans="3:6" hidden="1" x14ac:dyDescent="0.25">
      <c r="C54" s="27"/>
      <c r="D54" s="28"/>
      <c r="E54" s="30"/>
      <c r="F54" s="30"/>
    </row>
    <row r="55" spans="3:6" hidden="1" x14ac:dyDescent="0.25">
      <c r="C55" s="27"/>
      <c r="D55" s="28"/>
      <c r="E55" s="30"/>
      <c r="F55" s="30"/>
    </row>
    <row r="56" spans="3:6" hidden="1" x14ac:dyDescent="0.25"/>
    <row r="57" spans="3:6" hidden="1" x14ac:dyDescent="0.25"/>
    <row r="58" spans="3:6" hidden="1" x14ac:dyDescent="0.25"/>
    <row r="59" spans="3:6" hidden="1" x14ac:dyDescent="0.25"/>
    <row r="60" spans="3:6" hidden="1" x14ac:dyDescent="0.25"/>
    <row r="61" spans="3:6" hidden="1" x14ac:dyDescent="0.25"/>
    <row r="62" spans="3:6" hidden="1" x14ac:dyDescent="0.25"/>
    <row r="63" spans="3:6" hidden="1" x14ac:dyDescent="0.25"/>
    <row r="64" spans="3:6" hidden="1" x14ac:dyDescent="0.25"/>
    <row r="65" hidden="1" x14ac:dyDescent="0.25"/>
    <row r="66" hidden="1" x14ac:dyDescent="0.25"/>
  </sheetData>
  <sheetProtection algorithmName="SHA-512" hashValue="53SbPE6Qoow44XndPJRiQhB44mIeac3TPwkIPWPPHAIV+wb+rN4CM/cMSr8AIYKODkwDcaPDkT0eoQ8D76T0BA==" saltValue="fLbRBIMg7nMiqifKCqsbhQ==" spinCount="100000" sheet="1" objects="1" scenarios="1"/>
  <mergeCells count="3">
    <mergeCell ref="B7:I8"/>
    <mergeCell ref="C11:E11"/>
    <mergeCell ref="C25:E25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Planilha4</vt:lpstr>
      <vt:lpstr>MENU</vt:lpstr>
      <vt:lpstr>Planilha11</vt:lpstr>
      <vt:lpstr>Planilha3</vt:lpstr>
      <vt:lpstr>Planilha9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Stefani Cassiano</dc:creator>
  <cp:lastModifiedBy>Fernando Nakamoto</cp:lastModifiedBy>
  <dcterms:created xsi:type="dcterms:W3CDTF">2019-11-05T18:52:52Z</dcterms:created>
  <dcterms:modified xsi:type="dcterms:W3CDTF">2020-08-28T12:14:45Z</dcterms:modified>
</cp:coreProperties>
</file>